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D\Dokumenty\Okrouhlice - demolice stavědla č.1  a stavědla č.2\"/>
    </mc:Choice>
  </mc:AlternateContent>
  <xr:revisionPtr revIDLastSave="0" documentId="8_{745898B7-238A-4231-9C68-A4FDFEF02C02}" xr6:coauthVersionLast="47" xr6:coauthVersionMax="47" xr10:uidLastSave="{00000000-0000-0000-0000-000000000000}"/>
  <bookViews>
    <workbookView xWindow="-120" yWindow="-120" windowWidth="28740" windowHeight="15840" xr2:uid="{00000000-000D-0000-FFFF-FFFF00000000}"/>
  </bookViews>
  <sheets>
    <sheet name="Rekapitulace stavby" sheetId="1" r:id="rId1"/>
    <sheet name="01 - demolice" sheetId="2" r:id="rId2"/>
    <sheet name="02 - VRN" sheetId="3" r:id="rId3"/>
  </sheets>
  <definedNames>
    <definedName name="_xlnm._FilterDatabase" localSheetId="1" hidden="1">'01 - demolice'!$C$120:$K$269</definedName>
    <definedName name="_xlnm._FilterDatabase" localSheetId="2" hidden="1">'02 - VRN'!$C$120:$K$151</definedName>
    <definedName name="_xlnm.Print_Titles" localSheetId="1">'01 - demolice'!$120:$120</definedName>
    <definedName name="_xlnm.Print_Titles" localSheetId="2">'02 - VRN'!$120:$120</definedName>
    <definedName name="_xlnm.Print_Titles" localSheetId="0">'Rekapitulace stavby'!$92:$92</definedName>
    <definedName name="_xlnm.Print_Area" localSheetId="1">'01 - demolice'!$C$4:$J$76,'01 - demolice'!$C$82:$J$102,'01 - demolice'!$C$108:$K$269</definedName>
    <definedName name="_xlnm.Print_Area" localSheetId="2">'02 - VRN'!$C$4:$J$76,'02 - VRN'!$C$82:$J$102,'02 - VRN'!$C$108:$K$151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48" i="3"/>
  <c r="BH148" i="3"/>
  <c r="BG148" i="3"/>
  <c r="BF148" i="3"/>
  <c r="T148" i="3"/>
  <c r="T147" i="3" s="1"/>
  <c r="R148" i="3"/>
  <c r="R147" i="3" s="1"/>
  <c r="P148" i="3"/>
  <c r="P147" i="3" s="1"/>
  <c r="BI141" i="3"/>
  <c r="BH141" i="3"/>
  <c r="BG141" i="3"/>
  <c r="BF141" i="3"/>
  <c r="T141" i="3"/>
  <c r="T140" i="3" s="1"/>
  <c r="R141" i="3"/>
  <c r="R140" i="3" s="1"/>
  <c r="P141" i="3"/>
  <c r="P140" i="3" s="1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T123" i="3" s="1"/>
  <c r="R124" i="3"/>
  <c r="R123" i="3" s="1"/>
  <c r="P124" i="3"/>
  <c r="P123" i="3"/>
  <c r="F117" i="3"/>
  <c r="F115" i="3"/>
  <c r="E113" i="3"/>
  <c r="F91" i="3"/>
  <c r="F89" i="3"/>
  <c r="E87" i="3"/>
  <c r="J24" i="3"/>
  <c r="E24" i="3"/>
  <c r="J118" i="3"/>
  <c r="J23" i="3"/>
  <c r="J21" i="3"/>
  <c r="E21" i="3"/>
  <c r="J117" i="3" s="1"/>
  <c r="J20" i="3"/>
  <c r="J18" i="3"/>
  <c r="E18" i="3"/>
  <c r="F118" i="3" s="1"/>
  <c r="J17" i="3"/>
  <c r="J12" i="3"/>
  <c r="J115" i="3" s="1"/>
  <c r="E7" i="3"/>
  <c r="E111" i="3" s="1"/>
  <c r="J37" i="2"/>
  <c r="J36" i="2"/>
  <c r="AY95" i="1" s="1"/>
  <c r="J35" i="2"/>
  <c r="AX95" i="1" s="1"/>
  <c r="BI268" i="2"/>
  <c r="BH268" i="2"/>
  <c r="BG268" i="2"/>
  <c r="BF268" i="2"/>
  <c r="T268" i="2"/>
  <c r="T267" i="2"/>
  <c r="R268" i="2"/>
  <c r="R267" i="2" s="1"/>
  <c r="P268" i="2"/>
  <c r="P267" i="2" s="1"/>
  <c r="BI260" i="2"/>
  <c r="BH260" i="2"/>
  <c r="BG260" i="2"/>
  <c r="BF260" i="2"/>
  <c r="T260" i="2"/>
  <c r="R260" i="2"/>
  <c r="P260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7" i="2"/>
  <c r="F37" i="2" s="1"/>
  <c r="BH157" i="2"/>
  <c r="BG157" i="2"/>
  <c r="BF157" i="2"/>
  <c r="T157" i="2"/>
  <c r="R157" i="2"/>
  <c r="P157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3" i="2"/>
  <c r="BH143" i="2"/>
  <c r="BG143" i="2"/>
  <c r="BF143" i="2"/>
  <c r="J34" i="2" s="1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4" i="2"/>
  <c r="BH124" i="2"/>
  <c r="BG124" i="2"/>
  <c r="F35" i="2" s="1"/>
  <c r="BF124" i="2"/>
  <c r="T124" i="2"/>
  <c r="R124" i="2"/>
  <c r="P124" i="2"/>
  <c r="F117" i="2"/>
  <c r="F115" i="2"/>
  <c r="E113" i="2"/>
  <c r="F91" i="2"/>
  <c r="F89" i="2"/>
  <c r="E87" i="2"/>
  <c r="J24" i="2"/>
  <c r="E24" i="2"/>
  <c r="J92" i="2" s="1"/>
  <c r="J23" i="2"/>
  <c r="J21" i="2"/>
  <c r="E21" i="2"/>
  <c r="J91" i="2"/>
  <c r="J20" i="2"/>
  <c r="J18" i="2"/>
  <c r="E18" i="2"/>
  <c r="F118" i="2" s="1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128" i="2"/>
  <c r="BK224" i="2"/>
  <c r="BK212" i="2"/>
  <c r="J203" i="2"/>
  <c r="J186" i="2"/>
  <c r="J167" i="2"/>
  <c r="J260" i="2"/>
  <c r="J268" i="2"/>
  <c r="J157" i="2"/>
  <c r="BK136" i="3"/>
  <c r="BK132" i="3"/>
  <c r="J124" i="3"/>
  <c r="J128" i="2"/>
  <c r="BK236" i="2"/>
  <c r="BK217" i="2"/>
  <c r="J199" i="2"/>
  <c r="BK177" i="2"/>
  <c r="J160" i="2"/>
  <c r="BK140" i="2"/>
  <c r="J134" i="2"/>
  <c r="BK231" i="2"/>
  <c r="BK199" i="2"/>
  <c r="BK186" i="2"/>
  <c r="J164" i="2"/>
  <c r="J140" i="2"/>
  <c r="J124" i="2"/>
  <c r="J236" i="2"/>
  <c r="J219" i="2"/>
  <c r="J209" i="2"/>
  <c r="BK196" i="2"/>
  <c r="J182" i="2"/>
  <c r="J170" i="2"/>
  <c r="J143" i="2"/>
  <c r="BK245" i="2"/>
  <c r="J240" i="2"/>
  <c r="BK150" i="2"/>
  <c r="J128" i="3"/>
  <c r="BK124" i="3"/>
  <c r="BK268" i="2"/>
  <c r="BK219" i="2"/>
  <c r="BK203" i="2"/>
  <c r="J193" i="2"/>
  <c r="BK175" i="2"/>
  <c r="J150" i="2"/>
  <c r="J250" i="2"/>
  <c r="BK240" i="2"/>
  <c r="BK124" i="2"/>
  <c r="J136" i="3"/>
  <c r="BK128" i="3"/>
  <c r="BK260" i="2"/>
  <c r="J207" i="2"/>
  <c r="BK190" i="2"/>
  <c r="BK170" i="2"/>
  <c r="BK137" i="2"/>
  <c r="F36" i="2"/>
  <c r="BK134" i="2"/>
  <c r="J254" i="2"/>
  <c r="J217" i="2"/>
  <c r="BK193" i="2"/>
  <c r="J177" i="2"/>
  <c r="BK157" i="2"/>
  <c r="J137" i="2"/>
  <c r="AS94" i="1"/>
  <c r="J212" i="2"/>
  <c r="J196" i="2"/>
  <c r="BK182" i="2"/>
  <c r="BK164" i="2"/>
  <c r="BK130" i="2"/>
  <c r="J224" i="2"/>
  <c r="BK209" i="2"/>
  <c r="J190" i="2"/>
  <c r="BK167" i="2"/>
  <c r="BK146" i="2"/>
  <c r="BK254" i="2"/>
  <c r="J245" i="2"/>
  <c r="J146" i="2"/>
  <c r="BK141" i="3"/>
  <c r="J132" i="3"/>
  <c r="J130" i="2"/>
  <c r="J231" i="2"/>
  <c r="BK207" i="2"/>
  <c r="J175" i="2"/>
  <c r="BK143" i="2"/>
  <c r="BK250" i="2"/>
  <c r="BK160" i="2"/>
  <c r="J141" i="3"/>
  <c r="J148" i="3"/>
  <c r="BK148" i="3"/>
  <c r="F34" i="2" l="1"/>
  <c r="T123" i="2"/>
  <c r="BK123" i="2"/>
  <c r="J123" i="2" s="1"/>
  <c r="J98" i="2" s="1"/>
  <c r="T216" i="2"/>
  <c r="T189" i="2"/>
  <c r="R123" i="2"/>
  <c r="R216" i="2"/>
  <c r="R189" i="2"/>
  <c r="R127" i="3"/>
  <c r="R122" i="3"/>
  <c r="R121" i="3" s="1"/>
  <c r="P123" i="2"/>
  <c r="P216" i="2"/>
  <c r="P189" i="2" s="1"/>
  <c r="P127" i="3"/>
  <c r="P122" i="3"/>
  <c r="P121" i="3"/>
  <c r="AU96" i="1"/>
  <c r="BK127" i="3"/>
  <c r="J127" i="3"/>
  <c r="J99" i="3" s="1"/>
  <c r="BK216" i="2"/>
  <c r="J216" i="2" s="1"/>
  <c r="J100" i="2" s="1"/>
  <c r="T127" i="3"/>
  <c r="T122" i="3" s="1"/>
  <c r="T121" i="3" s="1"/>
  <c r="BK189" i="2"/>
  <c r="J189" i="2"/>
  <c r="J99" i="2"/>
  <c r="BK123" i="3"/>
  <c r="BK140" i="3"/>
  <c r="J140" i="3" s="1"/>
  <c r="J100" i="3" s="1"/>
  <c r="BK267" i="2"/>
  <c r="J267" i="2"/>
  <c r="J101" i="2"/>
  <c r="BK147" i="3"/>
  <c r="J147" i="3"/>
  <c r="J101" i="3"/>
  <c r="J92" i="3"/>
  <c r="E85" i="3"/>
  <c r="BE148" i="3"/>
  <c r="F92" i="3"/>
  <c r="BE136" i="3"/>
  <c r="BE141" i="3"/>
  <c r="J91" i="3"/>
  <c r="J89" i="3"/>
  <c r="BE128" i="3"/>
  <c r="BE132" i="3"/>
  <c r="BE124" i="3"/>
  <c r="F92" i="2"/>
  <c r="E111" i="2"/>
  <c r="J115" i="2"/>
  <c r="J117" i="2"/>
  <c r="J118" i="2"/>
  <c r="BE146" i="2"/>
  <c r="BE236" i="2"/>
  <c r="BE240" i="2"/>
  <c r="AW95" i="1"/>
  <c r="BA95" i="1"/>
  <c r="BE245" i="2"/>
  <c r="BE254" i="2"/>
  <c r="BE260" i="2"/>
  <c r="BB95" i="1"/>
  <c r="BE137" i="2"/>
  <c r="BE140" i="2"/>
  <c r="BE143" i="2"/>
  <c r="BE150" i="2"/>
  <c r="BE157" i="2"/>
  <c r="BE160" i="2"/>
  <c r="BE164" i="2"/>
  <c r="BE167" i="2"/>
  <c r="BE170" i="2"/>
  <c r="BE175" i="2"/>
  <c r="BE177" i="2"/>
  <c r="BE182" i="2"/>
  <c r="BE186" i="2"/>
  <c r="BE190" i="2"/>
  <c r="BE193" i="2"/>
  <c r="BE196" i="2"/>
  <c r="BE199" i="2"/>
  <c r="BE203" i="2"/>
  <c r="BE207" i="2"/>
  <c r="BE209" i="2"/>
  <c r="BE212" i="2"/>
  <c r="BE217" i="2"/>
  <c r="BE219" i="2"/>
  <c r="BE224" i="2"/>
  <c r="BE231" i="2"/>
  <c r="BE250" i="2"/>
  <c r="BC95" i="1"/>
  <c r="BC94" i="1" s="1"/>
  <c r="W32" i="1" s="1"/>
  <c r="BE124" i="2"/>
  <c r="BE128" i="2"/>
  <c r="BE130" i="2"/>
  <c r="BE134" i="2"/>
  <c r="BE268" i="2"/>
  <c r="BD95" i="1"/>
  <c r="F37" i="3"/>
  <c r="BD96" i="1"/>
  <c r="BD94" i="1" s="1"/>
  <c r="W33" i="1" s="1"/>
  <c r="J34" i="3"/>
  <c r="AW96" i="1"/>
  <c r="F36" i="3"/>
  <c r="BC96" i="1"/>
  <c r="F34" i="3"/>
  <c r="BA96" i="1" s="1"/>
  <c r="BA94" i="1" s="1"/>
  <c r="W30" i="1" s="1"/>
  <c r="F35" i="3"/>
  <c r="BB96" i="1" s="1"/>
  <c r="BB94" i="1" s="1"/>
  <c r="AX94" i="1" s="1"/>
  <c r="P122" i="2" l="1"/>
  <c r="P121" i="2"/>
  <c r="AU95" i="1" s="1"/>
  <c r="AU94" i="1" s="1"/>
  <c r="R122" i="2"/>
  <c r="R121" i="2" s="1"/>
  <c r="BK122" i="3"/>
  <c r="J122" i="3"/>
  <c r="J97" i="3" s="1"/>
  <c r="T122" i="2"/>
  <c r="T121" i="2"/>
  <c r="BK122" i="2"/>
  <c r="J122" i="2" s="1"/>
  <c r="J97" i="2" s="1"/>
  <c r="J123" i="3"/>
  <c r="J98" i="3"/>
  <c r="F33" i="2"/>
  <c r="AZ95" i="1" s="1"/>
  <c r="J33" i="2"/>
  <c r="AV95" i="1" s="1"/>
  <c r="AT95" i="1" s="1"/>
  <c r="AW94" i="1"/>
  <c r="AK30" i="1"/>
  <c r="W31" i="1"/>
  <c r="J33" i="3"/>
  <c r="AV96" i="1"/>
  <c r="AT96" i="1"/>
  <c r="F33" i="3"/>
  <c r="AZ96" i="1" s="1"/>
  <c r="AY94" i="1"/>
  <c r="BK121" i="2" l="1"/>
  <c r="J121" i="2"/>
  <c r="J96" i="2"/>
  <c r="BK121" i="3"/>
  <c r="J121" i="3" s="1"/>
  <c r="J30" i="3" s="1"/>
  <c r="AG96" i="1" s="1"/>
  <c r="J30" i="2"/>
  <c r="AG95" i="1"/>
  <c r="AZ94" i="1"/>
  <c r="AV94" i="1" s="1"/>
  <c r="AK29" i="1" s="1"/>
  <c r="AG94" i="1" l="1"/>
  <c r="AK26" i="1" s="1"/>
  <c r="J39" i="3"/>
  <c r="J96" i="3"/>
  <c r="AK35" i="1"/>
  <c r="J39" i="2"/>
  <c r="AN95" i="1"/>
  <c r="AN96" i="1"/>
  <c r="W29" i="1"/>
  <c r="AT94" i="1"/>
  <c r="AN94" i="1"/>
</calcChain>
</file>

<file path=xl/sharedStrings.xml><?xml version="1.0" encoding="utf-8"?>
<sst xmlns="http://schemas.openxmlformats.org/spreadsheetml/2006/main" count="1998" uniqueCount="411">
  <si>
    <t>Export Komplet</t>
  </si>
  <si>
    <t/>
  </si>
  <si>
    <t>2.0</t>
  </si>
  <si>
    <t>ZAMOK</t>
  </si>
  <si>
    <t>False</t>
  </si>
  <si>
    <t>{8648f8fb-c289-4111-b0c7-bc7d656cc6d1}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</si>
  <si>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</si>
  <si>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</si>
  <si>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</si>
  <si>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</si>
  <si>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</si>
  <si>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</si>
  <si>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</si>
  <si>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</si>
  <si>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</si>
  <si>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</si>
  <si>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</si>
  <si>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Okrouhlice - Demolice stavědla č.2</t>
  </si>
  <si>
    <t>KSO:</t>
  </si>
  <si>
    <t>CC-CZ:</t>
  </si>
  <si>
    <t>Místo:</t>
  </si>
  <si>
    <t>Okrouhlice</t>
  </si>
  <si>
    <t>Datum:</t>
  </si>
  <si>
    <t>23. 4. 2024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</si>
  <si>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</si>
  <si>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</si>
  <si>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</si>
  <si>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</si>
  <si>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</si>
  <si>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</si>
  <si>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</si>
  <si>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</si>
  <si>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</si>
  <si>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</si>
  <si>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</si>
  <si>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</si>
  <si>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</si>
  <si>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</si>
  <si>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</si>
  <si>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</si>
  <si>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</si>
  <si>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</si>
  <si>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</si>
  <si>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</si>
  <si>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</si>
  <si>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</si>
  <si>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</si>
  <si>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</si>
  <si>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</si>
  <si>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</si>
  <si>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</si>
  <si>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</si>
  <si>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</si>
  <si>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</si>
  <si>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</si>
  <si>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</si>
  <si>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</si>
  <si>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</si>
  <si>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</si>
  <si>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</si>
  <si>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</si>
  <si>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</si>
  <si>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</si>
  <si>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</si>
  <si>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</si>
  <si>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</si>
  <si>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</si>
  <si>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</si>
  <si>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</si>
  <si>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</si>
  <si>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</si>
  <si>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</si>
  <si>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</si>
  <si>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</si>
  <si>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</si>
  <si>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</si>
  <si>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</si>
  <si>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</si>
  <si>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</si>
  <si>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</si>
  <si>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</si>
  <si>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</si>
  <si>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</si>
  <si>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demolice</t>
  </si>
  <si>
    <t>STA</t>
  </si>
  <si>
    <t>1</t>
  </si>
  <si>
    <t>{12c3d08a-96c5-4c62-92f5-90852f650aee}</t>
  </si>
  <si>
    <t>2</t>
  </si>
  <si>
    <t>02</t>
  </si>
  <si>
    <t>VRN</t>
  </si>
  <si>
    <t>{76de940d-76df-48cb-922e-d054f257884e}</t>
  </si>
  <si>
    <t>KRYCÍ LIST SOUPISU PRACÍ</t>
  </si>
  <si>
    <t>Objekt:</t>
  </si>
  <si>
    <t>01 - demolice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</si>
  <si>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</si>
  <si>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</si>
  <si>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</si>
  <si>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</si>
  <si>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</si>
  <si>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</si>
  <si>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</si>
  <si>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</si>
  <si>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</si>
  <si>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</si>
  <si>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</si>
  <si>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</si>
  <si>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</si>
  <si>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</si>
  <si>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</si>
  <si>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</si>
  <si>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</si>
  <si>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</si>
  <si>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</si>
  <si>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</si>
  <si>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</si>
  <si>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</si>
  <si>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</si>
  <si>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</si>
  <si>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</si>
  <si>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</si>
  <si>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</si>
  <si>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</si>
  <si>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111103313</t>
  </si>
  <si>
    <t>Kosení po vegetačním období divokého porostu hustého</t>
  </si>
  <si>
    <t>ha</t>
  </si>
  <si>
    <t>CS ÚRS 2024 01</t>
  </si>
  <si>
    <t>4</t>
  </si>
  <si>
    <t>-608336771</t>
  </si>
  <si>
    <t>PP</t>
  </si>
  <si>
    <t>Kosení travin a vodních rostlin po vegetačním období divokého porostu hustého</t>
  </si>
  <si>
    <t>VV</t>
  </si>
  <si>
    <t>p.č.1090/1 ostatní komunikace - přístupová cesta k objektu</t>
  </si>
  <si>
    <t>90*8*0,0001</t>
  </si>
  <si>
    <t>111209111</t>
  </si>
  <si>
    <t>Spálení proutí a klestu</t>
  </si>
  <si>
    <t>m2</t>
  </si>
  <si>
    <t>-1040435608</t>
  </si>
  <si>
    <t>Spálení proutí, klestu z prořezávek a odstraněných křovin pro jakoukoliv dřevinu</t>
  </si>
  <si>
    <t>3</t>
  </si>
  <si>
    <t>111211101</t>
  </si>
  <si>
    <t>Odstranění křovin a stromů průměru kmene do 100 mm i s kořeny sklonu terénu do 1:5 ručně</t>
  </si>
  <si>
    <t>-1589562510</t>
  </si>
  <si>
    <t>Odstranění křovin a stromů s odstraněním kořenů ručně průměru kmene do 100 mm jakékoliv plochy v rovině nebo ve svahu o sklonu do 1:5</t>
  </si>
  <si>
    <t>"kácené náletové dřeviny v rámci demolice"</t>
  </si>
  <si>
    <t>150</t>
  </si>
  <si>
    <t>122251103</t>
  </si>
  <si>
    <t>Odkopávky a prokopávky nezapažené v hornině třídy těžitelnosti I, skupiny 3 objem do 100 m3 strojně</t>
  </si>
  <si>
    <t>m3</t>
  </si>
  <si>
    <t>-2087929513</t>
  </si>
  <si>
    <t>Odkopávky a prokopávky nezapažené strojně v hornině třídy těžitelnosti I skupiny 3 přes 50 do 100 m3</t>
  </si>
  <si>
    <t>"úprava příjezdu od přejezdu k stavědlu"  90*4*0,1</t>
  </si>
  <si>
    <t>5</t>
  </si>
  <si>
    <t>131251100</t>
  </si>
  <si>
    <t>Hloubení jam nezapažených v hornině třídy těžitelnosti I, skupiny 3 objem do 20 m3 strojně</t>
  </si>
  <si>
    <t>-765781230</t>
  </si>
  <si>
    <t>Hloubení nezapažených jam a zářezů strojně s urovnáním dna do předepsaného profilu a spádu v hornině třídy těžitelnosti I skupiny 3 do 20 m3</t>
  </si>
  <si>
    <t>"výkop do hl. 50 cm pod okolní terén uvnitř objemu mimo sklep"  0,85*3,3*0,5 + 1,35*3,3*0,5</t>
  </si>
  <si>
    <t>6</t>
  </si>
  <si>
    <t>162251102</t>
  </si>
  <si>
    <t>Vodorovné přemístění do 50 m výkopku/sypaniny z horniny třídy těžitelnosti I, skupiny 1 až 3</t>
  </si>
  <si>
    <t>592401813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</si>
  <si>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</si>
  <si>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(36+3,63)*2</t>
  </si>
  <si>
    <t>7</t>
  </si>
  <si>
    <t>167151101</t>
  </si>
  <si>
    <t>Nakládání výkopku z hornin třídy těžitelnosti I, skupiny 1 až 3 do 100 m3</t>
  </si>
  <si>
    <t>-871812892</t>
  </si>
  <si>
    <t>Nakládání, skládání a překládání neulehlého výkopku nebo sypaniny strojně nakládání, množství do 100 m3, z horniny třídy těžitelnosti I, skupiny 1 až 3</t>
  </si>
  <si>
    <t>3,63+36</t>
  </si>
  <si>
    <t>8</t>
  </si>
  <si>
    <t>171151103</t>
  </si>
  <si>
    <t>Uložení sypaniny z hornin soudržných do násypů zhutněných strojně</t>
  </si>
  <si>
    <t>-71200789</t>
  </si>
  <si>
    <t>Uložení sypanin do násypů strojně s rozprostřením sypaniny ve vrstvách a s hrubým urovnáním zhutněných z hornin soudržných jakékoliv třídy těžitelnosti</t>
  </si>
  <si>
    <t>"zásyp plochy po demolici objektu - pod ornici"</t>
  </si>
  <si>
    <t>3,63 + 36</t>
  </si>
  <si>
    <t>9</t>
  </si>
  <si>
    <t>174111101</t>
  </si>
  <si>
    <t>Zásyp jam, šachet rýh nebo kolem objektů sypaninou se zhutněním ručně</t>
  </si>
  <si>
    <t>1710359397</t>
  </si>
  <si>
    <t>Zásyp sypaninou z jakékoliv horniny ručně s uložením výkopku ve vrstvách se zhutněním jam, šachet, rýh nebo kolem objektů v těchto vykopávkách</t>
  </si>
  <si>
    <t>"zasypání sklepa"</t>
  </si>
  <si>
    <t>2*3,3*1,1</t>
  </si>
  <si>
    <t>"jímka na vyvážení"</t>
  </si>
  <si>
    <t>Součet</t>
  </si>
  <si>
    <t>10</t>
  </si>
  <si>
    <t>M</t>
  </si>
  <si>
    <t>58981122</t>
  </si>
  <si>
    <t>recyklát betonový frakce 0/32</t>
  </si>
  <si>
    <t>t</t>
  </si>
  <si>
    <t>508929610</t>
  </si>
  <si>
    <t>7,26*1,8</t>
  </si>
  <si>
    <t>11</t>
  </si>
  <si>
    <t>58344171</t>
  </si>
  <si>
    <t>štěrkodrť frakce 0/32</t>
  </si>
  <si>
    <t>1846655814</t>
  </si>
  <si>
    <t>6*1,6*1,15</t>
  </si>
  <si>
    <t>181351003</t>
  </si>
  <si>
    <t>Rozprostření ornice tl vrstvy do 200 mm pl do 100 m2 v rovině nebo ve svahu do 1:5 strojně</t>
  </si>
  <si>
    <t>-2066579278</t>
  </si>
  <si>
    <t>Rozprostření a urovnání ornice v rovině nebo ve svahu sklonu do 1:5 strojně při souvislé ploše do 100 m2, tl. vrstvy do 200 mm</t>
  </si>
  <si>
    <t>7,0*5 + 35*4</t>
  </si>
  <si>
    <t>13</t>
  </si>
  <si>
    <t>10364101</t>
  </si>
  <si>
    <t>zemina pro terénní úpravy - ornice</t>
  </si>
  <si>
    <t>-315048159</t>
  </si>
  <si>
    <t>175*0,2*1,7</t>
  </si>
  <si>
    <t>14</t>
  </si>
  <si>
    <t>181411121</t>
  </si>
  <si>
    <t>Založení lučního trávníku výsevem plochy do 1000 m2 v rovině a ve svahu do 1:5</t>
  </si>
  <si>
    <t>-925935458</t>
  </si>
  <si>
    <t>Založení trávníku na půdě předem připravené plochy do 1000 m2 výsevem včetně utažení lučního v rovině nebo na svahu do 1:5</t>
  </si>
  <si>
    <t>"úprava příjezdu od přejezdu k stavědlu do původního stavu"  35*4</t>
  </si>
  <si>
    <t>"demolice"    5*7</t>
  </si>
  <si>
    <t>15</t>
  </si>
  <si>
    <t>00572420</t>
  </si>
  <si>
    <t>osivo směs travní parková okrasná</t>
  </si>
  <si>
    <t>kg</t>
  </si>
  <si>
    <t>2058921994</t>
  </si>
  <si>
    <t>16</t>
  </si>
  <si>
    <t>181951111</t>
  </si>
  <si>
    <t>Úprava pláně v hornině třídy těžitelnosti I, skupiny 1 až 3 bez zhutnění strojně</t>
  </si>
  <si>
    <t>-430583168</t>
  </si>
  <si>
    <t>Úprava pláně vyrovnáním výškových rozdílů strojně v hornině třídy těžitelnosti I, skupiny 1 až 3 bez zhutnění</t>
  </si>
  <si>
    <t>"úprava příjezdu od přejezdu ke stavědlu"  90*4</t>
  </si>
  <si>
    <t>"uvedení do původního stavu"    90 * 4</t>
  </si>
  <si>
    <t>17</t>
  </si>
  <si>
    <t>181951112</t>
  </si>
  <si>
    <t>Úprava pláně v hornině třídy těžitelnosti I, skupiny 1 až 3 se zhutněním strojně</t>
  </si>
  <si>
    <t>691598640</t>
  </si>
  <si>
    <t>Úprava pláně vyrovnáním výškových rozdílů strojně v hornině třídy těžitelnosti I, skupiny 1 až 3 se zhutněním</t>
  </si>
  <si>
    <t>plocha po demolici</t>
  </si>
  <si>
    <t>10*7</t>
  </si>
  <si>
    <t>18</t>
  </si>
  <si>
    <t>182151111</t>
  </si>
  <si>
    <t>Svahování v zářezech v hornině třídy těžitelnosti I, skupiny 1 až 3 strojně</t>
  </si>
  <si>
    <t>1881254419</t>
  </si>
  <si>
    <t>Svahování trvalých svahů do projektovaných profilů strojně s potřebným přemístěním výkopku při svahování v zářezech v hornině třídy těžitelnosti I, skupiny 1 až 3</t>
  </si>
  <si>
    <t>"úprava příjezdu od přejezdu k stavědlu"  90*4</t>
  </si>
  <si>
    <t>Ostatní konstrukce a práce, bourání</t>
  </si>
  <si>
    <t>19</t>
  </si>
  <si>
    <t>961044111</t>
  </si>
  <si>
    <t>Bourání základů z betonu prostého</t>
  </si>
  <si>
    <t>1032932755</t>
  </si>
  <si>
    <t>Bourání základů a stěn sklepa z betonu  prostého</t>
  </si>
  <si>
    <t>6*0,5*0,5*2 + 3,3*0,5*0,5*4</t>
  </si>
  <si>
    <t>20</t>
  </si>
  <si>
    <t>962052210</t>
  </si>
  <si>
    <t>Bourání zdiva nadzákladového ze ŽB do 1 m3</t>
  </si>
  <si>
    <t>1880041594</t>
  </si>
  <si>
    <t>Bourání zdiva železobetonového nadzákladového, objemu do 1 m3</t>
  </si>
  <si>
    <t>"jímka na vyvážení"   1</t>
  </si>
  <si>
    <t>963051113</t>
  </si>
  <si>
    <t>Bourání ŽB stropů deskových tl přes 80 mm</t>
  </si>
  <si>
    <t>-383592989</t>
  </si>
  <si>
    <t>Bourání železobetonových stropů deskových, tl. přes 80 mm</t>
  </si>
  <si>
    <t>"jímka na vyvážení"  0,5</t>
  </si>
  <si>
    <t>22</t>
  </si>
  <si>
    <t>977151116</t>
  </si>
  <si>
    <t>Jádrové vrty diamantovými korunkami do stavebních materiálů D přes 70 do 80 mm</t>
  </si>
  <si>
    <t>m</t>
  </si>
  <si>
    <t>-1500665792</t>
  </si>
  <si>
    <t>Jádrové vrty diamantovými korunkami do stavebních materiálů (železobetonu, betonu, cihel, obkladů, dlažeb, kamene) průměru přes 70 do 80 mm</t>
  </si>
  <si>
    <t>4 x dno jímky + 4 x sklep</t>
  </si>
  <si>
    <t>(4 + 4)*0,25</t>
  </si>
  <si>
    <t>23</t>
  </si>
  <si>
    <t>981011414</t>
  </si>
  <si>
    <t>Demolice budov zděných na MC nebo z betonu podíl konstrukcí přes 20 do 25 % postupným rozebíráním</t>
  </si>
  <si>
    <t>1216650806</t>
  </si>
  <si>
    <t>Demolice budov postupným rozebíráním z cihel, kamene, tvárnic na maltu cementovou nebo z betonu prostého s podílem konstrukcí přes 20 do 25 %</t>
  </si>
  <si>
    <t>odečteno z PD - D.1.1-01 až D.1.1-05</t>
  </si>
  <si>
    <t>(6*4,2*3,1)+(5,5*6,6*0,3)+(0,45*0,45*0,85)</t>
  </si>
  <si>
    <t>24</t>
  </si>
  <si>
    <t>997002611</t>
  </si>
  <si>
    <t>Nakládání suti a vybouraných hmot</t>
  </si>
  <si>
    <t>-815227271</t>
  </si>
  <si>
    <t>Nakládání suti a vybouraných hmot na dopravní prostředek  pro vodorovné přemístění</t>
  </si>
  <si>
    <t>25</t>
  </si>
  <si>
    <t>R-938901411</t>
  </si>
  <si>
    <t>Dezinfekce nádrže chlorovým vápnem - 1kg chlorového vápna na 1 m3 obahu jímky</t>
  </si>
  <si>
    <t>2025640485</t>
  </si>
  <si>
    <t>"jímka na vyvážení"  6</t>
  </si>
  <si>
    <t>26</t>
  </si>
  <si>
    <t>R-938904111</t>
  </si>
  <si>
    <t>Vyčištění usazených kalů s naložením na dopravní prostředek nebo s přemístěním na výšku do 6 m a ekologickou likvidaci</t>
  </si>
  <si>
    <t>1214930889</t>
  </si>
  <si>
    <t>P</t>
  </si>
  <si>
    <t>Poznámka k položce:_x000D_
kompletní provedení, včetně odvozu a ekologické likvidace</t>
  </si>
  <si>
    <t>"jímka na vyvážení"   6</t>
  </si>
  <si>
    <t>997</t>
  </si>
  <si>
    <t>Přesun sutě</t>
  </si>
  <si>
    <t>27</t>
  </si>
  <si>
    <t>997013501</t>
  </si>
  <si>
    <t>Odvoz suti a vybouraných hmot na skládku nebo meziskládku do 1 km se složením</t>
  </si>
  <si>
    <t>-115906579</t>
  </si>
  <si>
    <t>Odvoz suti a vybouraných hmot na skládku nebo meziskládku  se složením, na vzdálenost do 1 km</t>
  </si>
  <si>
    <t>28</t>
  </si>
  <si>
    <t>997013509</t>
  </si>
  <si>
    <t>Příplatek k odvozu suti a vybouraných hmot na skládku ZKD 1 km přes 1 km</t>
  </si>
  <si>
    <t>-692326541</t>
  </si>
  <si>
    <t>Odvoz suti a vybouraných hmot na skládku nebo meziskládku  se složením, na vzdálenost Příplatek k ceně za každý další i započatý 1 km přes 1 km</t>
  </si>
  <si>
    <t>předpokládané místo uložení</t>
  </si>
  <si>
    <t>Havlíčkův Brod</t>
  </si>
  <si>
    <t>58,138*15</t>
  </si>
  <si>
    <t>29</t>
  </si>
  <si>
    <t>997013861</t>
  </si>
  <si>
    <t>Poplatek za uložení stavebního odpadu na recyklační skládce (skládkovné) z prostého betonu kód odpadu 17 01 01</t>
  </si>
  <si>
    <t>1251890762</t>
  </si>
  <si>
    <t>Poplatek za uložení stavebního odpadu na recyklační skládce (skládkovné) z prostého betonu zatříděného do Katalogu odpadů pod kódem 17 01 01</t>
  </si>
  <si>
    <t>recyklace Chládek a Tintěra</t>
  </si>
  <si>
    <t>Průmyslová 941, Havlíčkův Brod</t>
  </si>
  <si>
    <t>http://www.chladek-tintera.cz/strediska/recyklace-stavebnich-odpadu/</t>
  </si>
  <si>
    <t>"základy a vrty"   12,6+0,022+2,400+1,200</t>
  </si>
  <si>
    <t>16,222</t>
  </si>
  <si>
    <t>30</t>
  </si>
  <si>
    <t>997013603</t>
  </si>
  <si>
    <t>Poplatek za uložení na skládce (skládkovné) stavebního odpadu cihelného kód odpadu 17 01 02</t>
  </si>
  <si>
    <t>-728734222</t>
  </si>
  <si>
    <t>Poplatek za uložení stavebního odpadu na skládce (skládkovné) cihelného zatříděného do Katalogu odpadů pod kódem 17 01 02</t>
  </si>
  <si>
    <t>HBH odpady s.r.o.</t>
  </si>
  <si>
    <t>https://www.holesak.cz/ostatni-odpady/</t>
  </si>
  <si>
    <t>41,916-1,00-0,050-0,500-0,025-0,400</t>
  </si>
  <si>
    <t>31</t>
  </si>
  <si>
    <t>997013631</t>
  </si>
  <si>
    <t>Poplatek za uložení na skládce (skládkovné) stavebního odpadu směsného kód odpadu 17 09 04</t>
  </si>
  <si>
    <t>-140127368</t>
  </si>
  <si>
    <t>Poplatek za uložení stavebního odpadu na skládce (skládkovné) směsného stavebního a demoličního zatříděného do Katalogu odpadů pod kódem 17 09 04</t>
  </si>
  <si>
    <t xml:space="preserve">technické služby Havl. Brod </t>
  </si>
  <si>
    <t>32</t>
  </si>
  <si>
    <t>997013804</t>
  </si>
  <si>
    <t>Poplatek za uložení na skládce (skládkovné) stavebního odpadu ze skla kód odpadu 17 02 02</t>
  </si>
  <si>
    <t>-1335010648</t>
  </si>
  <si>
    <t>Poplatek za uložení stavebního odpadu na skládce (skládkovné) ze skla zatříděného do Katalogu odpadů pod kódem 17 02 02</t>
  </si>
  <si>
    <t>0,05</t>
  </si>
  <si>
    <t>33</t>
  </si>
  <si>
    <t>997013811</t>
  </si>
  <si>
    <t>Poplatek za uložení na skládce (skládkovné) stavebního odpadu dřevěného kód odpadu 17 02 01</t>
  </si>
  <si>
    <t>-1502352842</t>
  </si>
  <si>
    <t>Poplatek za uložení stavebního odpadu na skládce (skládkovné) dřevěného zatříděného do Katalogu odpadů pod kódem 17 02 01</t>
  </si>
  <si>
    <t>0,5</t>
  </si>
  <si>
    <t>34</t>
  </si>
  <si>
    <t>997013813</t>
  </si>
  <si>
    <t>Poplatek za uložení na skládce (skládkovné) stavebního odpadu z plastických hmot kód odpadu 17 02 03</t>
  </si>
  <si>
    <t>-81379153</t>
  </si>
  <si>
    <t>Poplatek za uložení stavebního odpadu na skládce (skládkovné) z plastických hmot zatříděného do Katalogu odpadů pod kódem 17 02 03</t>
  </si>
  <si>
    <t>0,025</t>
  </si>
  <si>
    <t>35</t>
  </si>
  <si>
    <t>997013875</t>
  </si>
  <si>
    <t>Poplatek za uložení stavebního odpadu na recyklační skládce (skládkovné) asfaltového bez obsahu dehtu zatříděného do Katalogu odpadů pod kódem 17 03 02</t>
  </si>
  <si>
    <t>136290503</t>
  </si>
  <si>
    <t>0,400</t>
  </si>
  <si>
    <t>36</t>
  </si>
  <si>
    <t>nabídka</t>
  </si>
  <si>
    <t>Práce spojené se zachováním kabelové skříně a geodetického bodu</t>
  </si>
  <si>
    <t>ks</t>
  </si>
  <si>
    <t>-1774468212</t>
  </si>
  <si>
    <t>Poznámka k položce:_x000D_
Práce spojené se zachováním kabelové skříně KS 12 a geodetického bodu dle PD a TZ - kompletní položka</t>
  </si>
  <si>
    <t>stavební úprava  kabelové skříně KS-12</t>
  </si>
  <si>
    <t>zachování geodetického bodu</t>
  </si>
  <si>
    <t>vytvoření pilířku, včetně oplechování stříšky - komplet (viz dokumentace)</t>
  </si>
  <si>
    <t>998</t>
  </si>
  <si>
    <t>Přesun hmot</t>
  </si>
  <si>
    <t>37</t>
  </si>
  <si>
    <t>998001123</t>
  </si>
  <si>
    <t>Přesun hmot pro demolice objektů v do 21 m</t>
  </si>
  <si>
    <t>-871577653</t>
  </si>
  <si>
    <t>Přesun hmot pro demolice objektů výšky do 21 m</t>
  </si>
  <si>
    <t>02 -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</si>
  <si>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</si>
  <si>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</si>
  <si>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</si>
  <si>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</si>
  <si>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</si>
  <si>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</si>
  <si>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VRN3</t>
  </si>
  <si>
    <t>Zařízení staveniště</t>
  </si>
  <si>
    <t>030001000</t>
  </si>
  <si>
    <t>soubor</t>
  </si>
  <si>
    <t>1024</t>
  </si>
  <si>
    <t>-1766471240</t>
  </si>
  <si>
    <t xml:space="preserve">Poznámka k položce:_x000D_
JEDNÁ SE ZEJMÉNA O:_x000D_
- zabezpečení prostoru staveniště_x000D_
- bezpečnostní značení_x000D_
- uskladnění sudě na staveništi_x000D_
- uskladnění materiálu na staveništi_x000D_
- sklad nářadí na staveništi_x000D_
- prostor dělníků a stavbyvedoucího_x000D_
- energie staveniště_x000D_
- voda na staveništi_x000D_
- čištění vozidel a příjezdů_x000D_
_x000D_
_x000D_
</t>
  </si>
  <si>
    <t>VRN4</t>
  </si>
  <si>
    <t>Inženýrská činnost</t>
  </si>
  <si>
    <t>041903000</t>
  </si>
  <si>
    <t>Dozor jiné osoby</t>
  </si>
  <si>
    <t>soub</t>
  </si>
  <si>
    <t>1728801143</t>
  </si>
  <si>
    <t>bezpečnostní hlídka pro provoz v kolejišti po dobu trvání stavby (Kč/hod*osobohodin*dnů prací)</t>
  </si>
  <si>
    <t>350*8,5*2</t>
  </si>
  <si>
    <t>043002000</t>
  </si>
  <si>
    <t>Zkoušky a ostatní měření</t>
  </si>
  <si>
    <t>218512468</t>
  </si>
  <si>
    <t>veškerá měření, posudky, zkoušky a testy</t>
  </si>
  <si>
    <t>043203000</t>
  </si>
  <si>
    <t>Měření, monitoring, rozbory bez rozlišení</t>
  </si>
  <si>
    <t>1024334341</t>
  </si>
  <si>
    <t>veškeré vytýčení sítí a ochranných pásem</t>
  </si>
  <si>
    <t>VRN7</t>
  </si>
  <si>
    <t>Provozní vlivy</t>
  </si>
  <si>
    <t>071203000</t>
  </si>
  <si>
    <t>Provoz dalšího subjektu</t>
  </si>
  <si>
    <t>-465050582</t>
  </si>
  <si>
    <t>Poznámka k položce:_x000D_
Položka zahrnuje veškeré náklady na pronájmy a dočasné zábory cizích pozemků po dobu stavby.</t>
  </si>
  <si>
    <t xml:space="preserve"> "dočasné zábory plochy cizích pozemků - minimálně 5.000,-Kč</t>
  </si>
  <si>
    <t>"Zábor zařízení staveniště ((m2*50,-Kč/m2/rok)/12 měsíců*0,5 měsíce záboru) - odhad realizace</t>
  </si>
  <si>
    <t>VRN9</t>
  </si>
  <si>
    <t>Ostatní náklady</t>
  </si>
  <si>
    <t>091002000</t>
  </si>
  <si>
    <t>Ostatní náklady související s objektem</t>
  </si>
  <si>
    <t>-1272233633</t>
  </si>
  <si>
    <t>náklady spojené s ochranou stávajících sítí v blízkozsti objektu dle TZ a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</si>
</sst>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8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R5" s="19"/>
      <c r="BE5" s="185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0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R6" s="19"/>
      <c r="BE6" s="186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6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6"/>
      <c r="BS8" s="16" t="s">
        <v>6</v>
      </c>
    </row>
    <row r="9" spans="1:74" ht="14.45" customHeight="1">
      <c r="B9" s="19"/>
      <c r="AR9" s="19"/>
      <c r="BE9" s="186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6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6"/>
      <c r="BS11" s="16" t="s">
        <v>6</v>
      </c>
    </row>
    <row r="12" spans="1:74" ht="6.95" customHeight="1">
      <c r="B12" s="19"/>
      <c r="AR12" s="19"/>
      <c r="BE12" s="186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6"/>
      <c r="BS13" s="16" t="s">
        <v>6</v>
      </c>
    </row>
    <row r="14" spans="1:74">
      <c r="B14" s="19"/>
      <c r="E14" s="191" t="s">
        <v>31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6" t="s">
        <v>28</v>
      </c>
      <c r="AN14" s="28" t="s">
        <v>31</v>
      </c>
      <c r="AR14" s="19"/>
      <c r="BE14" s="186"/>
      <c r="BS14" s="16" t="s">
        <v>6</v>
      </c>
    </row>
    <row r="15" spans="1:74" ht="6.95" customHeight="1">
      <c r="B15" s="19"/>
      <c r="AR15" s="19"/>
      <c r="BE15" s="186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1</v>
      </c>
      <c r="AR16" s="19"/>
      <c r="BE16" s="186"/>
      <c r="BS16" s="16" t="s">
        <v>4</v>
      </c>
    </row>
    <row r="17" spans="2:71" ht="18.399999999999999" customHeight="1">
      <c r="B17" s="19"/>
      <c r="E17" s="24" t="s">
        <v>33</v>
      </c>
      <c r="AK17" s="26" t="s">
        <v>28</v>
      </c>
      <c r="AN17" s="24" t="s">
        <v>1</v>
      </c>
      <c r="AR17" s="19"/>
      <c r="BE17" s="186"/>
      <c r="BS17" s="16" t="s">
        <v>34</v>
      </c>
    </row>
    <row r="18" spans="2:71" ht="6.95" customHeight="1">
      <c r="B18" s="19"/>
      <c r="AR18" s="19"/>
      <c r="BE18" s="186"/>
      <c r="BS18" s="16" t="s">
        <v>6</v>
      </c>
    </row>
    <row r="19" spans="2:71" ht="12" customHeight="1">
      <c r="B19" s="19"/>
      <c r="D19" s="26" t="s">
        <v>35</v>
      </c>
      <c r="AK19" s="26" t="s">
        <v>25</v>
      </c>
      <c r="AN19" s="24" t="s">
        <v>1</v>
      </c>
      <c r="AR19" s="19"/>
      <c r="BE19" s="186"/>
      <c r="BS19" s="16" t="s">
        <v>6</v>
      </c>
    </row>
    <row r="20" spans="2:71" ht="18.399999999999999" customHeight="1">
      <c r="B20" s="19"/>
      <c r="E20" s="24" t="s">
        <v>33</v>
      </c>
      <c r="AK20" s="26" t="s">
        <v>28</v>
      </c>
      <c r="AN20" s="24" t="s">
        <v>1</v>
      </c>
      <c r="AR20" s="19"/>
      <c r="BE20" s="186"/>
      <c r="BS20" s="16" t="s">
        <v>34</v>
      </c>
    </row>
    <row r="21" spans="2:71" ht="6.95" customHeight="1">
      <c r="B21" s="19"/>
      <c r="AR21" s="19"/>
      <c r="BE21" s="186"/>
    </row>
    <row r="22" spans="2:71" ht="12" customHeight="1">
      <c r="B22" s="19"/>
      <c r="D22" s="26" t="s">
        <v>36</v>
      </c>
      <c r="AR22" s="19"/>
      <c r="BE22" s="186"/>
    </row>
    <row r="23" spans="2:71" ht="16.5" customHeight="1">
      <c r="B23" s="19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9"/>
      <c r="BE23" s="186"/>
    </row>
    <row r="24" spans="2:71" ht="6.95" customHeight="1">
      <c r="B24" s="19"/>
      <c r="AR24" s="19"/>
      <c r="BE24" s="186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6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4">
        <f>ROUND(AG94,2)</f>
        <v>0</v>
      </c>
      <c r="AL26" s="195"/>
      <c r="AM26" s="195"/>
      <c r="AN26" s="195"/>
      <c r="AO26" s="195"/>
      <c r="AR26" s="31"/>
      <c r="BE26" s="186"/>
    </row>
    <row r="27" spans="2:71" s="1" customFormat="1" ht="6.95" customHeight="1">
      <c r="B27" s="31"/>
      <c r="AR27" s="31"/>
      <c r="BE27" s="186"/>
    </row>
    <row r="28" spans="2:71" s="1" customFormat="1">
      <c r="B28" s="31"/>
      <c r="L28" s="196" t="s">
        <v>38</v>
      </c>
      <c r="M28" s="196"/>
      <c r="N28" s="196"/>
      <c r="O28" s="196"/>
      <c r="P28" s="196"/>
      <c r="W28" s="196" t="s">
        <v>39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40</v>
      </c>
      <c r="AL28" s="196"/>
      <c r="AM28" s="196"/>
      <c r="AN28" s="196"/>
      <c r="AO28" s="196"/>
      <c r="AR28" s="31"/>
      <c r="BE28" s="186"/>
    </row>
    <row r="29" spans="2:71" s="2" customFormat="1" ht="14.45" customHeight="1">
      <c r="B29" s="35"/>
      <c r="D29" s="26" t="s">
        <v>41</v>
      </c>
      <c r="F29" s="26" t="s">
        <v>42</v>
      </c>
      <c r="L29" s="199">
        <v>0.21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5"/>
      <c r="BE29" s="187"/>
    </row>
    <row r="30" spans="2:71" s="2" customFormat="1" ht="14.45" customHeight="1">
      <c r="B30" s="35"/>
      <c r="F30" s="26" t="s">
        <v>43</v>
      </c>
      <c r="L30" s="199">
        <v>0.12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5"/>
      <c r="BE30" s="187"/>
    </row>
    <row r="31" spans="2:71" s="2" customFormat="1" ht="14.45" hidden="1" customHeight="1">
      <c r="B31" s="35"/>
      <c r="F31" s="26" t="s">
        <v>44</v>
      </c>
      <c r="L31" s="199">
        <v>0.21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5"/>
      <c r="BE31" s="187"/>
    </row>
    <row r="32" spans="2:71" s="2" customFormat="1" ht="14.45" hidden="1" customHeight="1">
      <c r="B32" s="35"/>
      <c r="F32" s="26" t="s">
        <v>45</v>
      </c>
      <c r="L32" s="199">
        <v>0.12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5"/>
      <c r="BE32" s="187"/>
    </row>
    <row r="33" spans="2:57" s="2" customFormat="1" ht="14.45" hidden="1" customHeight="1">
      <c r="B33" s="35"/>
      <c r="F33" s="26" t="s">
        <v>46</v>
      </c>
      <c r="L33" s="199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5"/>
      <c r="BE33" s="187"/>
    </row>
    <row r="34" spans="2:57" s="1" customFormat="1" ht="6.95" customHeight="1">
      <c r="B34" s="31"/>
      <c r="AR34" s="31"/>
      <c r="BE34" s="186"/>
    </row>
    <row r="35" spans="2:57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200" t="s">
        <v>49</v>
      </c>
      <c r="Y35" s="201"/>
      <c r="Z35" s="201"/>
      <c r="AA35" s="201"/>
      <c r="AB35" s="201"/>
      <c r="AC35" s="38"/>
      <c r="AD35" s="38"/>
      <c r="AE35" s="38"/>
      <c r="AF35" s="38"/>
      <c r="AG35" s="38"/>
      <c r="AH35" s="38"/>
      <c r="AI35" s="38"/>
      <c r="AJ35" s="38"/>
      <c r="AK35" s="202">
        <f>SUM(AK26:AK33)</f>
        <v>0</v>
      </c>
      <c r="AL35" s="201"/>
      <c r="AM35" s="201"/>
      <c r="AN35" s="201"/>
      <c r="AO35" s="203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>
      <c r="B60" s="31"/>
      <c r="D60" s="42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52</v>
      </c>
      <c r="AI60" s="33"/>
      <c r="AJ60" s="33"/>
      <c r="AK60" s="33"/>
      <c r="AL60" s="33"/>
      <c r="AM60" s="42" t="s">
        <v>53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>
      <c r="B64" s="31"/>
      <c r="D64" s="40" t="s">
        <v>54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55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>
      <c r="B75" s="31"/>
      <c r="D75" s="42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52</v>
      </c>
      <c r="AI75" s="33"/>
      <c r="AJ75" s="33"/>
      <c r="AK75" s="33"/>
      <c r="AL75" s="33"/>
      <c r="AM75" s="42" t="s">
        <v>53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56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2024-013</v>
      </c>
      <c r="AR84" s="47"/>
    </row>
    <row r="85" spans="1:91" s="4" customFormat="1" ht="36.950000000000003" customHeight="1">
      <c r="B85" s="48"/>
      <c r="C85" s="49" t="s">
        <v>16</v>
      </c>
      <c r="L85" s="204" t="str">
        <f>K6</f>
        <v>Okrouhlice - Demolice stavědla č.2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Okrouhlice</v>
      </c>
      <c r="AI87" s="26" t="s">
        <v>22</v>
      </c>
      <c r="AM87" s="206" t="str">
        <f>IF(AN8= "","",AN8)</f>
        <v>23. 4. 2024</v>
      </c>
      <c r="AN87" s="206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Správa železnic, státní organizace</v>
      </c>
      <c r="AI89" s="26" t="s">
        <v>32</v>
      </c>
      <c r="AM89" s="207" t="str">
        <f>IF(E17="","",E17)</f>
        <v xml:space="preserve"> </v>
      </c>
      <c r="AN89" s="208"/>
      <c r="AO89" s="208"/>
      <c r="AP89" s="208"/>
      <c r="AR89" s="31"/>
      <c r="AS89" s="209" t="s">
        <v>57</v>
      </c>
      <c r="AT89" s="21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35</v>
      </c>
      <c r="AM90" s="207" t="str">
        <f>IF(E20="","",E20)</f>
        <v xml:space="preserve"> </v>
      </c>
      <c r="AN90" s="208"/>
      <c r="AO90" s="208"/>
      <c r="AP90" s="208"/>
      <c r="AR90" s="31"/>
      <c r="AS90" s="211"/>
      <c r="AT90" s="212"/>
      <c r="BD90" s="55"/>
    </row>
    <row r="91" spans="1:91" s="1" customFormat="1" ht="10.9" customHeight="1">
      <c r="B91" s="31"/>
      <c r="AR91" s="31"/>
      <c r="AS91" s="211"/>
      <c r="AT91" s="212"/>
      <c r="BD91" s="55"/>
    </row>
    <row r="92" spans="1:91" s="1" customFormat="1" ht="29.25" customHeight="1">
      <c r="B92" s="31"/>
      <c r="C92" s="213" t="s">
        <v>58</v>
      </c>
      <c r="D92" s="214"/>
      <c r="E92" s="214"/>
      <c r="F92" s="214"/>
      <c r="G92" s="214"/>
      <c r="H92" s="56"/>
      <c r="I92" s="215" t="s">
        <v>59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6" t="s">
        <v>60</v>
      </c>
      <c r="AH92" s="214"/>
      <c r="AI92" s="214"/>
      <c r="AJ92" s="214"/>
      <c r="AK92" s="214"/>
      <c r="AL92" s="214"/>
      <c r="AM92" s="214"/>
      <c r="AN92" s="215" t="s">
        <v>61</v>
      </c>
      <c r="AO92" s="214"/>
      <c r="AP92" s="217"/>
      <c r="AQ92" s="57" t="s">
        <v>62</v>
      </c>
      <c r="AR92" s="31"/>
      <c r="AS92" s="58" t="s">
        <v>63</v>
      </c>
      <c r="AT92" s="59" t="s">
        <v>64</v>
      </c>
      <c r="AU92" s="59" t="s">
        <v>65</v>
      </c>
      <c r="AV92" s="59" t="s">
        <v>66</v>
      </c>
      <c r="AW92" s="59" t="s">
        <v>67</v>
      </c>
      <c r="AX92" s="59" t="s">
        <v>68</v>
      </c>
      <c r="AY92" s="59" t="s">
        <v>69</v>
      </c>
      <c r="AZ92" s="59" t="s">
        <v>70</v>
      </c>
      <c r="BA92" s="59" t="s">
        <v>71</v>
      </c>
      <c r="BB92" s="59" t="s">
        <v>72</v>
      </c>
      <c r="BC92" s="59" t="s">
        <v>73</v>
      </c>
      <c r="BD92" s="60" t="s">
        <v>74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1">
        <f>ROUND(SUM(AG95:AG96),2)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76</v>
      </c>
      <c r="BT94" s="71" t="s">
        <v>77</v>
      </c>
      <c r="BU94" s="72" t="s">
        <v>78</v>
      </c>
      <c r="BV94" s="71" t="s">
        <v>79</v>
      </c>
      <c r="BW94" s="71" t="s">
        <v>5</v>
      </c>
      <c r="BX94" s="71" t="s">
        <v>80</v>
      </c>
      <c r="CL94" s="71" t="s">
        <v>1</v>
      </c>
    </row>
    <row r="95" spans="1:91" s="6" customFormat="1" ht="16.5" customHeight="1">
      <c r="A95" s="73" t="s">
        <v>81</v>
      </c>
      <c r="B95" s="74"/>
      <c r="C95" s="75"/>
      <c r="D95" s="220" t="s">
        <v>82</v>
      </c>
      <c r="E95" s="220"/>
      <c r="F95" s="220"/>
      <c r="G95" s="220"/>
      <c r="H95" s="220"/>
      <c r="I95" s="76"/>
      <c r="J95" s="220" t="s">
        <v>83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'01 - demolice'!J30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77" t="s">
        <v>84</v>
      </c>
      <c r="AR95" s="74"/>
      <c r="AS95" s="78">
        <v>0</v>
      </c>
      <c r="AT95" s="79">
        <f>ROUND(SUM(AV95:AW95),2)</f>
        <v>0</v>
      </c>
      <c r="AU95" s="80">
        <f>'01 - demolice'!P121</f>
        <v>0</v>
      </c>
      <c r="AV95" s="79">
        <f>'01 - demolice'!J33</f>
        <v>0</v>
      </c>
      <c r="AW95" s="79">
        <f>'01 - demolice'!J34</f>
        <v>0</v>
      </c>
      <c r="AX95" s="79">
        <f>'01 - demolice'!J35</f>
        <v>0</v>
      </c>
      <c r="AY95" s="79">
        <f>'01 - demolice'!J36</f>
        <v>0</v>
      </c>
      <c r="AZ95" s="79">
        <f>'01 - demolice'!F33</f>
        <v>0</v>
      </c>
      <c r="BA95" s="79">
        <f>'01 - demolice'!F34</f>
        <v>0</v>
      </c>
      <c r="BB95" s="79">
        <f>'01 - demolice'!F35</f>
        <v>0</v>
      </c>
      <c r="BC95" s="79">
        <f>'01 - demolice'!F36</f>
        <v>0</v>
      </c>
      <c r="BD95" s="81">
        <f>'01 - demolice'!F37</f>
        <v>0</v>
      </c>
      <c r="BT95" s="82" t="s">
        <v>85</v>
      </c>
      <c r="BV95" s="82" t="s">
        <v>79</v>
      </c>
      <c r="BW95" s="82" t="s">
        <v>86</v>
      </c>
      <c r="BX95" s="82" t="s">
        <v>5</v>
      </c>
      <c r="CL95" s="82" t="s">
        <v>1</v>
      </c>
      <c r="CM95" s="82" t="s">
        <v>87</v>
      </c>
    </row>
    <row r="96" spans="1:91" s="6" customFormat="1" ht="16.5" customHeight="1">
      <c r="A96" s="73" t="s">
        <v>81</v>
      </c>
      <c r="B96" s="74"/>
      <c r="C96" s="75"/>
      <c r="D96" s="220" t="s">
        <v>88</v>
      </c>
      <c r="E96" s="220"/>
      <c r="F96" s="220"/>
      <c r="G96" s="220"/>
      <c r="H96" s="220"/>
      <c r="I96" s="76"/>
      <c r="J96" s="220" t="s">
        <v>89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'02 - VRN'!J30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77" t="s">
        <v>84</v>
      </c>
      <c r="AR96" s="74"/>
      <c r="AS96" s="83">
        <v>0</v>
      </c>
      <c r="AT96" s="84">
        <f>ROUND(SUM(AV96:AW96),2)</f>
        <v>0</v>
      </c>
      <c r="AU96" s="85">
        <f>'02 - VRN'!P121</f>
        <v>0</v>
      </c>
      <c r="AV96" s="84">
        <f>'02 - VRN'!J33</f>
        <v>0</v>
      </c>
      <c r="AW96" s="84">
        <f>'02 - VRN'!J34</f>
        <v>0</v>
      </c>
      <c r="AX96" s="84">
        <f>'02 - VRN'!J35</f>
        <v>0</v>
      </c>
      <c r="AY96" s="84">
        <f>'02 - VRN'!J36</f>
        <v>0</v>
      </c>
      <c r="AZ96" s="84">
        <f>'02 - VRN'!F33</f>
        <v>0</v>
      </c>
      <c r="BA96" s="84">
        <f>'02 - VRN'!F34</f>
        <v>0</v>
      </c>
      <c r="BB96" s="84">
        <f>'02 - VRN'!F35</f>
        <v>0</v>
      </c>
      <c r="BC96" s="84">
        <f>'02 - VRN'!F36</f>
        <v>0</v>
      </c>
      <c r="BD96" s="86">
        <f>'02 - VRN'!F37</f>
        <v>0</v>
      </c>
      <c r="BT96" s="82" t="s">
        <v>85</v>
      </c>
      <c r="BV96" s="82" t="s">
        <v>79</v>
      </c>
      <c r="BW96" s="82" t="s">
        <v>90</v>
      </c>
      <c r="BX96" s="82" t="s">
        <v>5</v>
      </c>
      <c r="CL96" s="82" t="s">
        <v>1</v>
      </c>
      <c r="CM96" s="82" t="s">
        <v>87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oiR1CA8fGUoyiEjxaKhZRQ0myI3CBOs4Jl5iJLykLYwmWreBIWLP532pHQoJ4nJE5cvGGHA9lj9Iu77+ql0/9w==" saltValue="1NYYwAYLvamALlYDOQFw+ZYqmWnvajHAoSMhBxv0yRJ96TSwv8NhdpcYXLpf6hhX6BkLP37eL9QwsbGB+3HaH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demolice'!C2" display="/" xr:uid="{00000000-0004-0000-0000-000000000000}"/>
    <hyperlink ref="A96" location="'02 - VR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4.95" customHeight="1">
      <c r="B4" s="19"/>
      <c r="D4" s="20" t="s">
        <v>91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3" t="str">
        <f>'Rekapitulace stavby'!K6</f>
        <v>Okrouhlice - Demolice stavědla č.2</v>
      </c>
      <c r="F7" s="224"/>
      <c r="G7" s="224"/>
      <c r="H7" s="224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04" t="s">
        <v>93</v>
      </c>
      <c r="F9" s="225"/>
      <c r="G9" s="225"/>
      <c r="H9" s="225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23. 4. 2024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6" t="str">
        <f>'Rekapitulace stavby'!E14</f>
        <v>Vyplň údaj</v>
      </c>
      <c r="F18" s="188"/>
      <c r="G18" s="188"/>
      <c r="H18" s="188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193" t="s">
        <v>1</v>
      </c>
      <c r="F27" s="193"/>
      <c r="G27" s="193"/>
      <c r="H27" s="19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ROUND((SUM(BE121:BE269)),  2)</f>
        <v>0</v>
      </c>
      <c r="I33" s="91">
        <v>0.21</v>
      </c>
      <c r="J33" s="90">
        <f>ROUND(((SUM(BE121:BE269))*I33),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ROUND((SUM(BF121:BF269)),  2)</f>
        <v>0</v>
      </c>
      <c r="I34" s="91">
        <v>0.12</v>
      </c>
      <c r="J34" s="90">
        <f>ROUND(((SUM(BF121:BF269))*I34),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ROUND((SUM(BG121:BG269)),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ROUND((SUM(BH121:BH269)),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ROUND((SUM(BI121:BI269)),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3" t="str">
        <f>E7</f>
        <v>Okrouhlice - Demolice stavědla č.2</v>
      </c>
      <c r="F85" s="224"/>
      <c r="G85" s="224"/>
      <c r="H85" s="224"/>
      <c r="L85" s="31"/>
    </row>
    <row r="86" spans="2:47" s="1" customFormat="1" ht="12" customHeight="1">
      <c r="B86" s="31"/>
      <c r="C86" s="26" t="s">
        <v>92</v>
      </c>
      <c r="L86" s="31"/>
    </row>
    <row r="87" spans="2:47" s="1" customFormat="1" ht="16.5" customHeight="1">
      <c r="B87" s="31"/>
      <c r="E87" s="204" t="str">
        <f>E9</f>
        <v>01 - demolice</v>
      </c>
      <c r="F87" s="225"/>
      <c r="G87" s="225"/>
      <c r="H87" s="225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Okrouhlice</v>
      </c>
      <c r="I89" s="26" t="s">
        <v>22</v>
      </c>
      <c r="J89" s="51" t="str">
        <f>IF(J12="","",J12)</f>
        <v>23. 4. 2024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95</v>
      </c>
      <c r="D94" s="92"/>
      <c r="E94" s="92"/>
      <c r="F94" s="92"/>
      <c r="G94" s="92"/>
      <c r="H94" s="92"/>
      <c r="I94" s="92"/>
      <c r="J94" s="101" t="s">
        <v>96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97</v>
      </c>
      <c r="J96" s="65">
        <f>J121</f>
        <v>0</v>
      </c>
      <c r="L96" s="31"/>
      <c r="AU96" s="16" t="s">
        <v>98</v>
      </c>
    </row>
    <row r="97" spans="2:12" s="8" customFormat="1" ht="24.95" customHeight="1">
      <c r="B97" s="103"/>
      <c r="D97" s="104" t="s">
        <v>99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100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101</v>
      </c>
      <c r="E99" s="109"/>
      <c r="F99" s="109"/>
      <c r="G99" s="109"/>
      <c r="H99" s="109"/>
      <c r="I99" s="109"/>
      <c r="J99" s="110">
        <f>J189</f>
        <v>0</v>
      </c>
      <c r="L99" s="107"/>
    </row>
    <row r="100" spans="2:12" s="9" customFormat="1" ht="14.85" customHeight="1">
      <c r="B100" s="107"/>
      <c r="D100" s="108" t="s">
        <v>102</v>
      </c>
      <c r="E100" s="109"/>
      <c r="F100" s="109"/>
      <c r="G100" s="109"/>
      <c r="H100" s="109"/>
      <c r="I100" s="109"/>
      <c r="J100" s="110">
        <f>J216</f>
        <v>0</v>
      </c>
      <c r="L100" s="107"/>
    </row>
    <row r="101" spans="2:12" s="9" customFormat="1" ht="19.899999999999999" customHeight="1">
      <c r="B101" s="107"/>
      <c r="D101" s="108" t="s">
        <v>103</v>
      </c>
      <c r="E101" s="109"/>
      <c r="F101" s="109"/>
      <c r="G101" s="109"/>
      <c r="H101" s="109"/>
      <c r="I101" s="109"/>
      <c r="J101" s="110">
        <f>J267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104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23" t="str">
        <f>E7</f>
        <v>Okrouhlice - Demolice stavědla č.2</v>
      </c>
      <c r="F111" s="224"/>
      <c r="G111" s="224"/>
      <c r="H111" s="224"/>
      <c r="L111" s="31"/>
    </row>
    <row r="112" spans="2:12" s="1" customFormat="1" ht="12" customHeight="1">
      <c r="B112" s="31"/>
      <c r="C112" s="26" t="s">
        <v>92</v>
      </c>
      <c r="L112" s="31"/>
    </row>
    <row r="113" spans="2:65" s="1" customFormat="1" ht="16.5" customHeight="1">
      <c r="B113" s="31"/>
      <c r="E113" s="204" t="str">
        <f>E9</f>
        <v>01 - demolice</v>
      </c>
      <c r="F113" s="225"/>
      <c r="G113" s="225"/>
      <c r="H113" s="225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Okrouhlice</v>
      </c>
      <c r="I115" s="26" t="s">
        <v>22</v>
      </c>
      <c r="J115" s="51" t="str">
        <f>IF(J12="","",J12)</f>
        <v>23. 4. 2024</v>
      </c>
      <c r="L115" s="31"/>
    </row>
    <row r="116" spans="2:65" s="1" customFormat="1" ht="6.95" customHeight="1">
      <c r="B116" s="31"/>
      <c r="L116" s="31"/>
    </row>
    <row r="117" spans="2:65" s="1" customFormat="1" ht="15.2" customHeight="1">
      <c r="B117" s="31"/>
      <c r="C117" s="26" t="s">
        <v>24</v>
      </c>
      <c r="F117" s="24" t="str">
        <f>E15</f>
        <v>Správa železnic, státní organizace</v>
      </c>
      <c r="I117" s="26" t="s">
        <v>32</v>
      </c>
      <c r="J117" s="29" t="str">
        <f>E21</f>
        <v xml:space="preserve"> </v>
      </c>
      <c r="L117" s="31"/>
    </row>
    <row r="118" spans="2:65" s="1" customFormat="1" ht="15.2" customHeight="1">
      <c r="B118" s="31"/>
      <c r="C118" s="26" t="s">
        <v>30</v>
      </c>
      <c r="F118" s="24" t="str">
        <f>IF(E18="","",E18)</f>
        <v>Vyplň údaj</v>
      </c>
      <c r="I118" s="26" t="s">
        <v>35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105</v>
      </c>
      <c r="D120" s="113" t="s">
        <v>62</v>
      </c>
      <c r="E120" s="113" t="s">
        <v>58</v>
      </c>
      <c r="F120" s="113" t="s">
        <v>59</v>
      </c>
      <c r="G120" s="113" t="s">
        <v>106</v>
      </c>
      <c r="H120" s="113" t="s">
        <v>107</v>
      </c>
      <c r="I120" s="113" t="s">
        <v>108</v>
      </c>
      <c r="J120" s="113" t="s">
        <v>96</v>
      </c>
      <c r="K120" s="114" t="s">
        <v>109</v>
      </c>
      <c r="L120" s="111"/>
      <c r="M120" s="58" t="s">
        <v>1</v>
      </c>
      <c r="N120" s="59" t="s">
        <v>41</v>
      </c>
      <c r="O120" s="59" t="s">
        <v>110</v>
      </c>
      <c r="P120" s="59" t="s">
        <v>111</v>
      </c>
      <c r="Q120" s="59" t="s">
        <v>112</v>
      </c>
      <c r="R120" s="59" t="s">
        <v>113</v>
      </c>
      <c r="S120" s="59" t="s">
        <v>114</v>
      </c>
      <c r="T120" s="60" t="s">
        <v>115</v>
      </c>
    </row>
    <row r="121" spans="2:65" s="1" customFormat="1" ht="22.9" customHeight="1">
      <c r="B121" s="31"/>
      <c r="C121" s="63" t="s">
        <v>116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83.617384999999999</v>
      </c>
      <c r="S121" s="52"/>
      <c r="T121" s="117">
        <f>T122</f>
        <v>58.137540000000001</v>
      </c>
      <c r="AT121" s="16" t="s">
        <v>76</v>
      </c>
      <c r="AU121" s="16" t="s">
        <v>98</v>
      </c>
      <c r="BK121" s="118">
        <f>BK122</f>
        <v>0</v>
      </c>
    </row>
    <row r="122" spans="2:65" s="11" customFormat="1" ht="25.9" customHeight="1">
      <c r="B122" s="119"/>
      <c r="D122" s="120" t="s">
        <v>76</v>
      </c>
      <c r="E122" s="121" t="s">
        <v>117</v>
      </c>
      <c r="F122" s="121" t="s">
        <v>118</v>
      </c>
      <c r="I122" s="122"/>
      <c r="J122" s="123">
        <f>BK122</f>
        <v>0</v>
      </c>
      <c r="L122" s="119"/>
      <c r="M122" s="124"/>
      <c r="P122" s="125">
        <f>P123+P189+P267</f>
        <v>0</v>
      </c>
      <c r="R122" s="125">
        <f>R123+R189+R267</f>
        <v>83.617384999999999</v>
      </c>
      <c r="T122" s="126">
        <f>T123+T189+T267</f>
        <v>58.137540000000001</v>
      </c>
      <c r="AR122" s="120" t="s">
        <v>85</v>
      </c>
      <c r="AT122" s="127" t="s">
        <v>76</v>
      </c>
      <c r="AU122" s="127" t="s">
        <v>77</v>
      </c>
      <c r="AY122" s="120" t="s">
        <v>119</v>
      </c>
      <c r="BK122" s="128">
        <f>BK123+BK189+BK267</f>
        <v>0</v>
      </c>
    </row>
    <row r="123" spans="2:65" s="11" customFormat="1" ht="22.9" customHeight="1">
      <c r="B123" s="119"/>
      <c r="D123" s="120" t="s">
        <v>76</v>
      </c>
      <c r="E123" s="129" t="s">
        <v>85</v>
      </c>
      <c r="F123" s="129" t="s">
        <v>120</v>
      </c>
      <c r="I123" s="122"/>
      <c r="J123" s="130">
        <f>BK123</f>
        <v>0</v>
      </c>
      <c r="L123" s="119"/>
      <c r="M123" s="124"/>
      <c r="P123" s="125">
        <f>SUM(P124:P188)</f>
        <v>0</v>
      </c>
      <c r="R123" s="125">
        <f>SUM(R124:R188)</f>
        <v>83.615124999999992</v>
      </c>
      <c r="T123" s="126">
        <f>SUM(T124:T188)</f>
        <v>0</v>
      </c>
      <c r="AR123" s="120" t="s">
        <v>85</v>
      </c>
      <c r="AT123" s="127" t="s">
        <v>76</v>
      </c>
      <c r="AU123" s="127" t="s">
        <v>85</v>
      </c>
      <c r="AY123" s="120" t="s">
        <v>119</v>
      </c>
      <c r="BK123" s="128">
        <f>SUM(BK124:BK188)</f>
        <v>0</v>
      </c>
    </row>
    <row r="124" spans="2:65" s="1" customFormat="1" ht="24.2" customHeight="1">
      <c r="B124" s="31"/>
      <c r="C124" s="131" t="s">
        <v>85</v>
      </c>
      <c r="D124" s="131" t="s">
        <v>121</v>
      </c>
      <c r="E124" s="132" t="s">
        <v>122</v>
      </c>
      <c r="F124" s="133" t="s">
        <v>123</v>
      </c>
      <c r="G124" s="134" t="s">
        <v>124</v>
      </c>
      <c r="H124" s="135">
        <v>7.1999999999999995E-2</v>
      </c>
      <c r="I124" s="136"/>
      <c r="J124" s="137">
        <f>ROUND(I124*H124,2)</f>
        <v>0</v>
      </c>
      <c r="K124" s="133" t="s">
        <v>125</v>
      </c>
      <c r="L124" s="31"/>
      <c r="M124" s="138" t="s">
        <v>1</v>
      </c>
      <c r="N124" s="139" t="s">
        <v>42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126</v>
      </c>
      <c r="AT124" s="142" t="s">
        <v>121</v>
      </c>
      <c r="AU124" s="142" t="s">
        <v>87</v>
      </c>
      <c r="AY124" s="16" t="s">
        <v>119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85</v>
      </c>
      <c r="BK124" s="143">
        <f>ROUND(I124*H124,2)</f>
        <v>0</v>
      </c>
      <c r="BL124" s="16" t="s">
        <v>126</v>
      </c>
      <c r="BM124" s="142" t="s">
        <v>127</v>
      </c>
    </row>
    <row r="125" spans="2:65" s="1" customFormat="1" ht="19.5">
      <c r="B125" s="31"/>
      <c r="D125" s="144" t="s">
        <v>128</v>
      </c>
      <c r="F125" s="145" t="s">
        <v>129</v>
      </c>
      <c r="I125" s="146"/>
      <c r="L125" s="31"/>
      <c r="M125" s="147"/>
      <c r="T125" s="55"/>
      <c r="AT125" s="16" t="s">
        <v>128</v>
      </c>
      <c r="AU125" s="16" t="s">
        <v>87</v>
      </c>
    </row>
    <row r="126" spans="2:65" s="12" customFormat="1" ht="11.25">
      <c r="B126" s="148"/>
      <c r="D126" s="144" t="s">
        <v>130</v>
      </c>
      <c r="E126" s="149" t="s">
        <v>1</v>
      </c>
      <c r="F126" s="150" t="s">
        <v>131</v>
      </c>
      <c r="H126" s="149" t="s">
        <v>1</v>
      </c>
      <c r="I126" s="151"/>
      <c r="L126" s="148"/>
      <c r="M126" s="152"/>
      <c r="T126" s="153"/>
      <c r="AT126" s="149" t="s">
        <v>130</v>
      </c>
      <c r="AU126" s="149" t="s">
        <v>87</v>
      </c>
      <c r="AV126" s="12" t="s">
        <v>85</v>
      </c>
      <c r="AW126" s="12" t="s">
        <v>34</v>
      </c>
      <c r="AX126" s="12" t="s">
        <v>77</v>
      </c>
      <c r="AY126" s="149" t="s">
        <v>119</v>
      </c>
    </row>
    <row r="127" spans="2:65" s="13" customFormat="1" ht="11.25">
      <c r="B127" s="154"/>
      <c r="D127" s="144" t="s">
        <v>130</v>
      </c>
      <c r="E127" s="155" t="s">
        <v>1</v>
      </c>
      <c r="F127" s="156" t="s">
        <v>132</v>
      </c>
      <c r="H127" s="157">
        <v>7.1999999999999995E-2</v>
      </c>
      <c r="I127" s="158"/>
      <c r="L127" s="154"/>
      <c r="M127" s="159"/>
      <c r="T127" s="160"/>
      <c r="AT127" s="155" t="s">
        <v>130</v>
      </c>
      <c r="AU127" s="155" t="s">
        <v>87</v>
      </c>
      <c r="AV127" s="13" t="s">
        <v>87</v>
      </c>
      <c r="AW127" s="13" t="s">
        <v>34</v>
      </c>
      <c r="AX127" s="13" t="s">
        <v>85</v>
      </c>
      <c r="AY127" s="155" t="s">
        <v>119</v>
      </c>
    </row>
    <row r="128" spans="2:65" s="1" customFormat="1" ht="16.5" customHeight="1">
      <c r="B128" s="31"/>
      <c r="C128" s="131" t="s">
        <v>87</v>
      </c>
      <c r="D128" s="131" t="s">
        <v>121</v>
      </c>
      <c r="E128" s="132" t="s">
        <v>133</v>
      </c>
      <c r="F128" s="133" t="s">
        <v>134</v>
      </c>
      <c r="G128" s="134" t="s">
        <v>135</v>
      </c>
      <c r="H128" s="135">
        <v>150</v>
      </c>
      <c r="I128" s="136"/>
      <c r="J128" s="137">
        <f>ROUND(I128*H128,2)</f>
        <v>0</v>
      </c>
      <c r="K128" s="133" t="s">
        <v>125</v>
      </c>
      <c r="L128" s="31"/>
      <c r="M128" s="138" t="s">
        <v>1</v>
      </c>
      <c r="N128" s="139" t="s">
        <v>42</v>
      </c>
      <c r="P128" s="140">
        <f>O128*H128</f>
        <v>0</v>
      </c>
      <c r="Q128" s="140">
        <v>3.0000000000000001E-5</v>
      </c>
      <c r="R128" s="140">
        <f>Q128*H128</f>
        <v>4.5000000000000005E-3</v>
      </c>
      <c r="S128" s="140">
        <v>0</v>
      </c>
      <c r="T128" s="141">
        <f>S128*H128</f>
        <v>0</v>
      </c>
      <c r="AR128" s="142" t="s">
        <v>126</v>
      </c>
      <c r="AT128" s="142" t="s">
        <v>121</v>
      </c>
      <c r="AU128" s="142" t="s">
        <v>87</v>
      </c>
      <c r="AY128" s="16" t="s">
        <v>119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85</v>
      </c>
      <c r="BK128" s="143">
        <f>ROUND(I128*H128,2)</f>
        <v>0</v>
      </c>
      <c r="BL128" s="16" t="s">
        <v>126</v>
      </c>
      <c r="BM128" s="142" t="s">
        <v>136</v>
      </c>
    </row>
    <row r="129" spans="2:65" s="1" customFormat="1" ht="19.5">
      <c r="B129" s="31"/>
      <c r="D129" s="144" t="s">
        <v>128</v>
      </c>
      <c r="F129" s="145" t="s">
        <v>137</v>
      </c>
      <c r="I129" s="146"/>
      <c r="L129" s="31"/>
      <c r="M129" s="147"/>
      <c r="T129" s="55"/>
      <c r="AT129" s="16" t="s">
        <v>128</v>
      </c>
      <c r="AU129" s="16" t="s">
        <v>87</v>
      </c>
    </row>
    <row r="130" spans="2:65" s="1" customFormat="1" ht="33" customHeight="1">
      <c r="B130" s="31"/>
      <c r="C130" s="131" t="s">
        <v>138</v>
      </c>
      <c r="D130" s="131" t="s">
        <v>121</v>
      </c>
      <c r="E130" s="132" t="s">
        <v>139</v>
      </c>
      <c r="F130" s="133" t="s">
        <v>140</v>
      </c>
      <c r="G130" s="134" t="s">
        <v>135</v>
      </c>
      <c r="H130" s="135">
        <v>150</v>
      </c>
      <c r="I130" s="136"/>
      <c r="J130" s="137">
        <f>ROUND(I130*H130,2)</f>
        <v>0</v>
      </c>
      <c r="K130" s="133" t="s">
        <v>125</v>
      </c>
      <c r="L130" s="31"/>
      <c r="M130" s="138" t="s">
        <v>1</v>
      </c>
      <c r="N130" s="139" t="s">
        <v>42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126</v>
      </c>
      <c r="AT130" s="142" t="s">
        <v>121</v>
      </c>
      <c r="AU130" s="142" t="s">
        <v>87</v>
      </c>
      <c r="AY130" s="16" t="s">
        <v>119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85</v>
      </c>
      <c r="BK130" s="143">
        <f>ROUND(I130*H130,2)</f>
        <v>0</v>
      </c>
      <c r="BL130" s="16" t="s">
        <v>126</v>
      </c>
      <c r="BM130" s="142" t="s">
        <v>141</v>
      </c>
    </row>
    <row r="131" spans="2:65" s="1" customFormat="1" ht="29.25">
      <c r="B131" s="31"/>
      <c r="D131" s="144" t="s">
        <v>128</v>
      </c>
      <c r="F131" s="145" t="s">
        <v>142</v>
      </c>
      <c r="I131" s="146"/>
      <c r="L131" s="31"/>
      <c r="M131" s="147"/>
      <c r="T131" s="55"/>
      <c r="AT131" s="16" t="s">
        <v>128</v>
      </c>
      <c r="AU131" s="16" t="s">
        <v>87</v>
      </c>
    </row>
    <row r="132" spans="2:65" s="12" customFormat="1" ht="11.25">
      <c r="B132" s="148"/>
      <c r="D132" s="144" t="s">
        <v>130</v>
      </c>
      <c r="E132" s="149" t="s">
        <v>1</v>
      </c>
      <c r="F132" s="150" t="s">
        <v>143</v>
      </c>
      <c r="H132" s="149" t="s">
        <v>1</v>
      </c>
      <c r="I132" s="151"/>
      <c r="L132" s="148"/>
      <c r="M132" s="152"/>
      <c r="T132" s="153"/>
      <c r="AT132" s="149" t="s">
        <v>130</v>
      </c>
      <c r="AU132" s="149" t="s">
        <v>87</v>
      </c>
      <c r="AV132" s="12" t="s">
        <v>85</v>
      </c>
      <c r="AW132" s="12" t="s">
        <v>34</v>
      </c>
      <c r="AX132" s="12" t="s">
        <v>77</v>
      </c>
      <c r="AY132" s="149" t="s">
        <v>119</v>
      </c>
    </row>
    <row r="133" spans="2:65" s="13" customFormat="1" ht="11.25">
      <c r="B133" s="154"/>
      <c r="D133" s="144" t="s">
        <v>130</v>
      </c>
      <c r="E133" s="155" t="s">
        <v>1</v>
      </c>
      <c r="F133" s="156" t="s">
        <v>144</v>
      </c>
      <c r="H133" s="157">
        <v>150</v>
      </c>
      <c r="I133" s="158"/>
      <c r="L133" s="154"/>
      <c r="M133" s="159"/>
      <c r="T133" s="160"/>
      <c r="AT133" s="155" t="s">
        <v>130</v>
      </c>
      <c r="AU133" s="155" t="s">
        <v>87</v>
      </c>
      <c r="AV133" s="13" t="s">
        <v>87</v>
      </c>
      <c r="AW133" s="13" t="s">
        <v>34</v>
      </c>
      <c r="AX133" s="13" t="s">
        <v>85</v>
      </c>
      <c r="AY133" s="155" t="s">
        <v>119</v>
      </c>
    </row>
    <row r="134" spans="2:65" s="1" customFormat="1" ht="33" customHeight="1">
      <c r="B134" s="31"/>
      <c r="C134" s="131" t="s">
        <v>126</v>
      </c>
      <c r="D134" s="131" t="s">
        <v>121</v>
      </c>
      <c r="E134" s="132" t="s">
        <v>145</v>
      </c>
      <c r="F134" s="133" t="s">
        <v>146</v>
      </c>
      <c r="G134" s="134" t="s">
        <v>147</v>
      </c>
      <c r="H134" s="135">
        <v>36</v>
      </c>
      <c r="I134" s="136"/>
      <c r="J134" s="137">
        <f>ROUND(I134*H134,2)</f>
        <v>0</v>
      </c>
      <c r="K134" s="133" t="s">
        <v>125</v>
      </c>
      <c r="L134" s="31"/>
      <c r="M134" s="138" t="s">
        <v>1</v>
      </c>
      <c r="N134" s="139" t="s">
        <v>42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126</v>
      </c>
      <c r="AT134" s="142" t="s">
        <v>121</v>
      </c>
      <c r="AU134" s="142" t="s">
        <v>87</v>
      </c>
      <c r="AY134" s="16" t="s">
        <v>119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85</v>
      </c>
      <c r="BK134" s="143">
        <f>ROUND(I134*H134,2)</f>
        <v>0</v>
      </c>
      <c r="BL134" s="16" t="s">
        <v>126</v>
      </c>
      <c r="BM134" s="142" t="s">
        <v>148</v>
      </c>
    </row>
    <row r="135" spans="2:65" s="1" customFormat="1" ht="19.5">
      <c r="B135" s="31"/>
      <c r="D135" s="144" t="s">
        <v>128</v>
      </c>
      <c r="F135" s="145" t="s">
        <v>149</v>
      </c>
      <c r="I135" s="146"/>
      <c r="L135" s="31"/>
      <c r="M135" s="147"/>
      <c r="T135" s="55"/>
      <c r="AT135" s="16" t="s">
        <v>128</v>
      </c>
      <c r="AU135" s="16" t="s">
        <v>87</v>
      </c>
    </row>
    <row r="136" spans="2:65" s="13" customFormat="1" ht="11.25">
      <c r="B136" s="154"/>
      <c r="D136" s="144" t="s">
        <v>130</v>
      </c>
      <c r="E136" s="155" t="s">
        <v>1</v>
      </c>
      <c r="F136" s="156" t="s">
        <v>150</v>
      </c>
      <c r="H136" s="157">
        <v>36</v>
      </c>
      <c r="I136" s="158"/>
      <c r="L136" s="154"/>
      <c r="M136" s="159"/>
      <c r="T136" s="160"/>
      <c r="AT136" s="155" t="s">
        <v>130</v>
      </c>
      <c r="AU136" s="155" t="s">
        <v>87</v>
      </c>
      <c r="AV136" s="13" t="s">
        <v>87</v>
      </c>
      <c r="AW136" s="13" t="s">
        <v>34</v>
      </c>
      <c r="AX136" s="13" t="s">
        <v>85</v>
      </c>
      <c r="AY136" s="155" t="s">
        <v>119</v>
      </c>
    </row>
    <row r="137" spans="2:65" s="1" customFormat="1" ht="33" customHeight="1">
      <c r="B137" s="31"/>
      <c r="C137" s="131" t="s">
        <v>151</v>
      </c>
      <c r="D137" s="131" t="s">
        <v>121</v>
      </c>
      <c r="E137" s="132" t="s">
        <v>152</v>
      </c>
      <c r="F137" s="133" t="s">
        <v>153</v>
      </c>
      <c r="G137" s="134" t="s">
        <v>147</v>
      </c>
      <c r="H137" s="135">
        <v>3.63</v>
      </c>
      <c r="I137" s="136"/>
      <c r="J137" s="137">
        <f>ROUND(I137*H137,2)</f>
        <v>0</v>
      </c>
      <c r="K137" s="133" t="s">
        <v>125</v>
      </c>
      <c r="L137" s="31"/>
      <c r="M137" s="138" t="s">
        <v>1</v>
      </c>
      <c r="N137" s="139" t="s">
        <v>42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126</v>
      </c>
      <c r="AT137" s="142" t="s">
        <v>121</v>
      </c>
      <c r="AU137" s="142" t="s">
        <v>87</v>
      </c>
      <c r="AY137" s="16" t="s">
        <v>119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85</v>
      </c>
      <c r="BK137" s="143">
        <f>ROUND(I137*H137,2)</f>
        <v>0</v>
      </c>
      <c r="BL137" s="16" t="s">
        <v>126</v>
      </c>
      <c r="BM137" s="142" t="s">
        <v>154</v>
      </c>
    </row>
    <row r="138" spans="2:65" s="1" customFormat="1" ht="29.25">
      <c r="B138" s="31"/>
      <c r="D138" s="144" t="s">
        <v>128</v>
      </c>
      <c r="F138" s="145" t="s">
        <v>155</v>
      </c>
      <c r="I138" s="146"/>
      <c r="L138" s="31"/>
      <c r="M138" s="147"/>
      <c r="T138" s="55"/>
      <c r="AT138" s="16" t="s">
        <v>128</v>
      </c>
      <c r="AU138" s="16" t="s">
        <v>87</v>
      </c>
    </row>
    <row r="139" spans="2:65" s="13" customFormat="1" ht="22.5">
      <c r="B139" s="154"/>
      <c r="D139" s="144" t="s">
        <v>130</v>
      </c>
      <c r="E139" s="155" t="s">
        <v>1</v>
      </c>
      <c r="F139" s="156" t="s">
        <v>156</v>
      </c>
      <c r="H139" s="157">
        <v>3.63</v>
      </c>
      <c r="I139" s="158"/>
      <c r="L139" s="154"/>
      <c r="M139" s="159"/>
      <c r="T139" s="160"/>
      <c r="AT139" s="155" t="s">
        <v>130</v>
      </c>
      <c r="AU139" s="155" t="s">
        <v>87</v>
      </c>
      <c r="AV139" s="13" t="s">
        <v>87</v>
      </c>
      <c r="AW139" s="13" t="s">
        <v>34</v>
      </c>
      <c r="AX139" s="13" t="s">
        <v>85</v>
      </c>
      <c r="AY139" s="155" t="s">
        <v>119</v>
      </c>
    </row>
    <row r="140" spans="2:65" s="1" customFormat="1" ht="24.2" customHeight="1">
      <c r="B140" s="31"/>
      <c r="C140" s="131" t="s">
        <v>157</v>
      </c>
      <c r="D140" s="131" t="s">
        <v>121</v>
      </c>
      <c r="E140" s="132" t="s">
        <v>158</v>
      </c>
      <c r="F140" s="133" t="s">
        <v>159</v>
      </c>
      <c r="G140" s="134" t="s">
        <v>147</v>
      </c>
      <c r="H140" s="135">
        <v>79.260000000000005</v>
      </c>
      <c r="I140" s="136"/>
      <c r="J140" s="137">
        <f>ROUND(I140*H140,2)</f>
        <v>0</v>
      </c>
      <c r="K140" s="133" t="s">
        <v>125</v>
      </c>
      <c r="L140" s="31"/>
      <c r="M140" s="138" t="s">
        <v>1</v>
      </c>
      <c r="N140" s="139" t="s">
        <v>42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126</v>
      </c>
      <c r="AT140" s="142" t="s">
        <v>121</v>
      </c>
      <c r="AU140" s="142" t="s">
        <v>87</v>
      </c>
      <c r="AY140" s="16" t="s">
        <v>119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85</v>
      </c>
      <c r="BK140" s="143">
        <f>ROUND(I140*H140,2)</f>
        <v>0</v>
      </c>
      <c r="BL140" s="16" t="s">
        <v>126</v>
      </c>
      <c r="BM140" s="142" t="s">
        <v>160</v>
      </c>
    </row>
    <row r="141" spans="2:65" s="1" customFormat="1" ht="39">
      <c r="B141" s="31"/>
      <c r="D141" s="144" t="s">
        <v>128</v>
      </c>
      <c r="F141" s="145" t="s">
        <v>161</v>
      </c>
      <c r="I141" s="146"/>
      <c r="L141" s="31"/>
      <c r="M141" s="147"/>
      <c r="T141" s="55"/>
      <c r="AT141" s="16" t="s">
        <v>128</v>
      </c>
      <c r="AU141" s="16" t="s">
        <v>87</v>
      </c>
    </row>
    <row r="142" spans="2:65" s="13" customFormat="1" ht="11.25">
      <c r="B142" s="154"/>
      <c r="D142" s="144" t="s">
        <v>130</v>
      </c>
      <c r="E142" s="155" t="s">
        <v>1</v>
      </c>
      <c r="F142" s="156" t="s">
        <v>162</v>
      </c>
      <c r="H142" s="157">
        <v>79.260000000000005</v>
      </c>
      <c r="I142" s="158"/>
      <c r="L142" s="154"/>
      <c r="M142" s="159"/>
      <c r="T142" s="160"/>
      <c r="AT142" s="155" t="s">
        <v>130</v>
      </c>
      <c r="AU142" s="155" t="s">
        <v>87</v>
      </c>
      <c r="AV142" s="13" t="s">
        <v>87</v>
      </c>
      <c r="AW142" s="13" t="s">
        <v>34</v>
      </c>
      <c r="AX142" s="13" t="s">
        <v>85</v>
      </c>
      <c r="AY142" s="155" t="s">
        <v>119</v>
      </c>
    </row>
    <row r="143" spans="2:65" s="1" customFormat="1" ht="24.2" customHeight="1">
      <c r="B143" s="31"/>
      <c r="C143" s="131" t="s">
        <v>163</v>
      </c>
      <c r="D143" s="131" t="s">
        <v>121</v>
      </c>
      <c r="E143" s="132" t="s">
        <v>164</v>
      </c>
      <c r="F143" s="133" t="s">
        <v>165</v>
      </c>
      <c r="G143" s="134" t="s">
        <v>147</v>
      </c>
      <c r="H143" s="135">
        <v>39.630000000000003</v>
      </c>
      <c r="I143" s="136"/>
      <c r="J143" s="137">
        <f>ROUND(I143*H143,2)</f>
        <v>0</v>
      </c>
      <c r="K143" s="133" t="s">
        <v>125</v>
      </c>
      <c r="L143" s="31"/>
      <c r="M143" s="138" t="s">
        <v>1</v>
      </c>
      <c r="N143" s="139" t="s">
        <v>42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126</v>
      </c>
      <c r="AT143" s="142" t="s">
        <v>121</v>
      </c>
      <c r="AU143" s="142" t="s">
        <v>87</v>
      </c>
      <c r="AY143" s="16" t="s">
        <v>119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85</v>
      </c>
      <c r="BK143" s="143">
        <f>ROUND(I143*H143,2)</f>
        <v>0</v>
      </c>
      <c r="BL143" s="16" t="s">
        <v>126</v>
      </c>
      <c r="BM143" s="142" t="s">
        <v>166</v>
      </c>
    </row>
    <row r="144" spans="2:65" s="1" customFormat="1" ht="29.25">
      <c r="B144" s="31"/>
      <c r="D144" s="144" t="s">
        <v>128</v>
      </c>
      <c r="F144" s="145" t="s">
        <v>167</v>
      </c>
      <c r="I144" s="146"/>
      <c r="L144" s="31"/>
      <c r="M144" s="147"/>
      <c r="T144" s="55"/>
      <c r="AT144" s="16" t="s">
        <v>128</v>
      </c>
      <c r="AU144" s="16" t="s">
        <v>87</v>
      </c>
    </row>
    <row r="145" spans="2:65" s="13" customFormat="1" ht="11.25">
      <c r="B145" s="154"/>
      <c r="D145" s="144" t="s">
        <v>130</v>
      </c>
      <c r="E145" s="155" t="s">
        <v>1</v>
      </c>
      <c r="F145" s="156" t="s">
        <v>168</v>
      </c>
      <c r="H145" s="157">
        <v>39.630000000000003</v>
      </c>
      <c r="I145" s="158"/>
      <c r="L145" s="154"/>
      <c r="M145" s="159"/>
      <c r="T145" s="160"/>
      <c r="AT145" s="155" t="s">
        <v>130</v>
      </c>
      <c r="AU145" s="155" t="s">
        <v>87</v>
      </c>
      <c r="AV145" s="13" t="s">
        <v>87</v>
      </c>
      <c r="AW145" s="13" t="s">
        <v>34</v>
      </c>
      <c r="AX145" s="13" t="s">
        <v>85</v>
      </c>
      <c r="AY145" s="155" t="s">
        <v>119</v>
      </c>
    </row>
    <row r="146" spans="2:65" s="1" customFormat="1" ht="24.2" customHeight="1">
      <c r="B146" s="31"/>
      <c r="C146" s="131" t="s">
        <v>169</v>
      </c>
      <c r="D146" s="131" t="s">
        <v>121</v>
      </c>
      <c r="E146" s="132" t="s">
        <v>170</v>
      </c>
      <c r="F146" s="133" t="s">
        <v>171</v>
      </c>
      <c r="G146" s="134" t="s">
        <v>147</v>
      </c>
      <c r="H146" s="135">
        <v>39.630000000000003</v>
      </c>
      <c r="I146" s="136"/>
      <c r="J146" s="137">
        <f>ROUND(I146*H146,2)</f>
        <v>0</v>
      </c>
      <c r="K146" s="133" t="s">
        <v>125</v>
      </c>
      <c r="L146" s="31"/>
      <c r="M146" s="138" t="s">
        <v>1</v>
      </c>
      <c r="N146" s="139" t="s">
        <v>42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126</v>
      </c>
      <c r="AT146" s="142" t="s">
        <v>121</v>
      </c>
      <c r="AU146" s="142" t="s">
        <v>87</v>
      </c>
      <c r="AY146" s="16" t="s">
        <v>119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85</v>
      </c>
      <c r="BK146" s="143">
        <f>ROUND(I146*H146,2)</f>
        <v>0</v>
      </c>
      <c r="BL146" s="16" t="s">
        <v>126</v>
      </c>
      <c r="BM146" s="142" t="s">
        <v>172</v>
      </c>
    </row>
    <row r="147" spans="2:65" s="1" customFormat="1" ht="29.25">
      <c r="B147" s="31"/>
      <c r="D147" s="144" t="s">
        <v>128</v>
      </c>
      <c r="F147" s="145" t="s">
        <v>173</v>
      </c>
      <c r="I147" s="146"/>
      <c r="L147" s="31"/>
      <c r="M147" s="147"/>
      <c r="T147" s="55"/>
      <c r="AT147" s="16" t="s">
        <v>128</v>
      </c>
      <c r="AU147" s="16" t="s">
        <v>87</v>
      </c>
    </row>
    <row r="148" spans="2:65" s="12" customFormat="1" ht="11.25">
      <c r="B148" s="148"/>
      <c r="D148" s="144" t="s">
        <v>130</v>
      </c>
      <c r="E148" s="149" t="s">
        <v>1</v>
      </c>
      <c r="F148" s="150" t="s">
        <v>174</v>
      </c>
      <c r="H148" s="149" t="s">
        <v>1</v>
      </c>
      <c r="I148" s="151"/>
      <c r="L148" s="148"/>
      <c r="M148" s="152"/>
      <c r="T148" s="153"/>
      <c r="AT148" s="149" t="s">
        <v>130</v>
      </c>
      <c r="AU148" s="149" t="s">
        <v>87</v>
      </c>
      <c r="AV148" s="12" t="s">
        <v>85</v>
      </c>
      <c r="AW148" s="12" t="s">
        <v>34</v>
      </c>
      <c r="AX148" s="12" t="s">
        <v>77</v>
      </c>
      <c r="AY148" s="149" t="s">
        <v>119</v>
      </c>
    </row>
    <row r="149" spans="2:65" s="13" customFormat="1" ht="11.25">
      <c r="B149" s="154"/>
      <c r="D149" s="144" t="s">
        <v>130</v>
      </c>
      <c r="E149" s="155" t="s">
        <v>1</v>
      </c>
      <c r="F149" s="156" t="s">
        <v>175</v>
      </c>
      <c r="H149" s="157">
        <v>39.630000000000003</v>
      </c>
      <c r="I149" s="158"/>
      <c r="L149" s="154"/>
      <c r="M149" s="159"/>
      <c r="T149" s="160"/>
      <c r="AT149" s="155" t="s">
        <v>130</v>
      </c>
      <c r="AU149" s="155" t="s">
        <v>87</v>
      </c>
      <c r="AV149" s="13" t="s">
        <v>87</v>
      </c>
      <c r="AW149" s="13" t="s">
        <v>34</v>
      </c>
      <c r="AX149" s="13" t="s">
        <v>85</v>
      </c>
      <c r="AY149" s="155" t="s">
        <v>119</v>
      </c>
    </row>
    <row r="150" spans="2:65" s="1" customFormat="1" ht="24.2" customHeight="1">
      <c r="B150" s="31"/>
      <c r="C150" s="131" t="s">
        <v>176</v>
      </c>
      <c r="D150" s="131" t="s">
        <v>121</v>
      </c>
      <c r="E150" s="132" t="s">
        <v>177</v>
      </c>
      <c r="F150" s="133" t="s">
        <v>178</v>
      </c>
      <c r="G150" s="134" t="s">
        <v>147</v>
      </c>
      <c r="H150" s="135">
        <v>13.26</v>
      </c>
      <c r="I150" s="136"/>
      <c r="J150" s="137">
        <f>ROUND(I150*H150,2)</f>
        <v>0</v>
      </c>
      <c r="K150" s="133" t="s">
        <v>125</v>
      </c>
      <c r="L150" s="31"/>
      <c r="M150" s="138" t="s">
        <v>1</v>
      </c>
      <c r="N150" s="139" t="s">
        <v>42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126</v>
      </c>
      <c r="AT150" s="142" t="s">
        <v>121</v>
      </c>
      <c r="AU150" s="142" t="s">
        <v>87</v>
      </c>
      <c r="AY150" s="16" t="s">
        <v>119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85</v>
      </c>
      <c r="BK150" s="143">
        <f>ROUND(I150*H150,2)</f>
        <v>0</v>
      </c>
      <c r="BL150" s="16" t="s">
        <v>126</v>
      </c>
      <c r="BM150" s="142" t="s">
        <v>179</v>
      </c>
    </row>
    <row r="151" spans="2:65" s="1" customFormat="1" ht="29.25">
      <c r="B151" s="31"/>
      <c r="D151" s="144" t="s">
        <v>128</v>
      </c>
      <c r="F151" s="145" t="s">
        <v>180</v>
      </c>
      <c r="I151" s="146"/>
      <c r="L151" s="31"/>
      <c r="M151" s="147"/>
      <c r="T151" s="55"/>
      <c r="AT151" s="16" t="s">
        <v>128</v>
      </c>
      <c r="AU151" s="16" t="s">
        <v>87</v>
      </c>
    </row>
    <row r="152" spans="2:65" s="12" customFormat="1" ht="11.25">
      <c r="B152" s="148"/>
      <c r="D152" s="144" t="s">
        <v>130</v>
      </c>
      <c r="E152" s="149" t="s">
        <v>1</v>
      </c>
      <c r="F152" s="150" t="s">
        <v>181</v>
      </c>
      <c r="H152" s="149" t="s">
        <v>1</v>
      </c>
      <c r="I152" s="151"/>
      <c r="L152" s="148"/>
      <c r="M152" s="152"/>
      <c r="T152" s="153"/>
      <c r="AT152" s="149" t="s">
        <v>130</v>
      </c>
      <c r="AU152" s="149" t="s">
        <v>87</v>
      </c>
      <c r="AV152" s="12" t="s">
        <v>85</v>
      </c>
      <c r="AW152" s="12" t="s">
        <v>34</v>
      </c>
      <c r="AX152" s="12" t="s">
        <v>77</v>
      </c>
      <c r="AY152" s="149" t="s">
        <v>119</v>
      </c>
    </row>
    <row r="153" spans="2:65" s="13" customFormat="1" ht="11.25">
      <c r="B153" s="154"/>
      <c r="D153" s="144" t="s">
        <v>130</v>
      </c>
      <c r="E153" s="155" t="s">
        <v>1</v>
      </c>
      <c r="F153" s="156" t="s">
        <v>182</v>
      </c>
      <c r="H153" s="157">
        <v>7.26</v>
      </c>
      <c r="I153" s="158"/>
      <c r="L153" s="154"/>
      <c r="M153" s="159"/>
      <c r="T153" s="160"/>
      <c r="AT153" s="155" t="s">
        <v>130</v>
      </c>
      <c r="AU153" s="155" t="s">
        <v>87</v>
      </c>
      <c r="AV153" s="13" t="s">
        <v>87</v>
      </c>
      <c r="AW153" s="13" t="s">
        <v>34</v>
      </c>
      <c r="AX153" s="13" t="s">
        <v>77</v>
      </c>
      <c r="AY153" s="155" t="s">
        <v>119</v>
      </c>
    </row>
    <row r="154" spans="2:65" s="12" customFormat="1" ht="11.25">
      <c r="B154" s="148"/>
      <c r="D154" s="144" t="s">
        <v>130</v>
      </c>
      <c r="E154" s="149" t="s">
        <v>1</v>
      </c>
      <c r="F154" s="150" t="s">
        <v>183</v>
      </c>
      <c r="H154" s="149" t="s">
        <v>1</v>
      </c>
      <c r="I154" s="151"/>
      <c r="L154" s="148"/>
      <c r="M154" s="152"/>
      <c r="T154" s="153"/>
      <c r="AT154" s="149" t="s">
        <v>130</v>
      </c>
      <c r="AU154" s="149" t="s">
        <v>87</v>
      </c>
      <c r="AV154" s="12" t="s">
        <v>85</v>
      </c>
      <c r="AW154" s="12" t="s">
        <v>34</v>
      </c>
      <c r="AX154" s="12" t="s">
        <v>77</v>
      </c>
      <c r="AY154" s="149" t="s">
        <v>119</v>
      </c>
    </row>
    <row r="155" spans="2:65" s="13" customFormat="1" ht="11.25">
      <c r="B155" s="154"/>
      <c r="D155" s="144" t="s">
        <v>130</v>
      </c>
      <c r="E155" s="155" t="s">
        <v>1</v>
      </c>
      <c r="F155" s="156" t="s">
        <v>157</v>
      </c>
      <c r="H155" s="157">
        <v>6</v>
      </c>
      <c r="I155" s="158"/>
      <c r="L155" s="154"/>
      <c r="M155" s="159"/>
      <c r="T155" s="160"/>
      <c r="AT155" s="155" t="s">
        <v>130</v>
      </c>
      <c r="AU155" s="155" t="s">
        <v>87</v>
      </c>
      <c r="AV155" s="13" t="s">
        <v>87</v>
      </c>
      <c r="AW155" s="13" t="s">
        <v>34</v>
      </c>
      <c r="AX155" s="13" t="s">
        <v>77</v>
      </c>
      <c r="AY155" s="155" t="s">
        <v>119</v>
      </c>
    </row>
    <row r="156" spans="2:65" s="14" customFormat="1" ht="11.25">
      <c r="B156" s="161"/>
      <c r="D156" s="144" t="s">
        <v>130</v>
      </c>
      <c r="E156" s="162" t="s">
        <v>1</v>
      </c>
      <c r="F156" s="163" t="s">
        <v>184</v>
      </c>
      <c r="H156" s="164">
        <v>13.26</v>
      </c>
      <c r="I156" s="165"/>
      <c r="L156" s="161"/>
      <c r="M156" s="166"/>
      <c r="T156" s="167"/>
      <c r="AT156" s="162" t="s">
        <v>130</v>
      </c>
      <c r="AU156" s="162" t="s">
        <v>87</v>
      </c>
      <c r="AV156" s="14" t="s">
        <v>126</v>
      </c>
      <c r="AW156" s="14" t="s">
        <v>34</v>
      </c>
      <c r="AX156" s="14" t="s">
        <v>85</v>
      </c>
      <c r="AY156" s="162" t="s">
        <v>119</v>
      </c>
    </row>
    <row r="157" spans="2:65" s="1" customFormat="1" ht="16.5" customHeight="1">
      <c r="B157" s="31"/>
      <c r="C157" s="168" t="s">
        <v>185</v>
      </c>
      <c r="D157" s="168" t="s">
        <v>186</v>
      </c>
      <c r="E157" s="169" t="s">
        <v>187</v>
      </c>
      <c r="F157" s="170" t="s">
        <v>188</v>
      </c>
      <c r="G157" s="171" t="s">
        <v>189</v>
      </c>
      <c r="H157" s="172">
        <v>13.068</v>
      </c>
      <c r="I157" s="173"/>
      <c r="J157" s="174">
        <f>ROUND(I157*H157,2)</f>
        <v>0</v>
      </c>
      <c r="K157" s="170" t="s">
        <v>125</v>
      </c>
      <c r="L157" s="175"/>
      <c r="M157" s="176" t="s">
        <v>1</v>
      </c>
      <c r="N157" s="177" t="s">
        <v>42</v>
      </c>
      <c r="P157" s="140">
        <f>O157*H157</f>
        <v>0</v>
      </c>
      <c r="Q157" s="140">
        <v>1</v>
      </c>
      <c r="R157" s="140">
        <f>Q157*H157</f>
        <v>13.068</v>
      </c>
      <c r="S157" s="140">
        <v>0</v>
      </c>
      <c r="T157" s="141">
        <f>S157*H157</f>
        <v>0</v>
      </c>
      <c r="AR157" s="142" t="s">
        <v>169</v>
      </c>
      <c r="AT157" s="142" t="s">
        <v>186</v>
      </c>
      <c r="AU157" s="142" t="s">
        <v>87</v>
      </c>
      <c r="AY157" s="16" t="s">
        <v>119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85</v>
      </c>
      <c r="BK157" s="143">
        <f>ROUND(I157*H157,2)</f>
        <v>0</v>
      </c>
      <c r="BL157" s="16" t="s">
        <v>126</v>
      </c>
      <c r="BM157" s="142" t="s">
        <v>190</v>
      </c>
    </row>
    <row r="158" spans="2:65" s="1" customFormat="1" ht="11.25">
      <c r="B158" s="31"/>
      <c r="D158" s="144" t="s">
        <v>128</v>
      </c>
      <c r="F158" s="145" t="s">
        <v>188</v>
      </c>
      <c r="I158" s="146"/>
      <c r="L158" s="31"/>
      <c r="M158" s="147"/>
      <c r="T158" s="55"/>
      <c r="AT158" s="16" t="s">
        <v>128</v>
      </c>
      <c r="AU158" s="16" t="s">
        <v>87</v>
      </c>
    </row>
    <row r="159" spans="2:65" s="13" customFormat="1" ht="11.25">
      <c r="B159" s="154"/>
      <c r="D159" s="144" t="s">
        <v>130</v>
      </c>
      <c r="E159" s="155" t="s">
        <v>1</v>
      </c>
      <c r="F159" s="156" t="s">
        <v>191</v>
      </c>
      <c r="H159" s="157">
        <v>13.068</v>
      </c>
      <c r="I159" s="158"/>
      <c r="L159" s="154"/>
      <c r="M159" s="159"/>
      <c r="T159" s="160"/>
      <c r="AT159" s="155" t="s">
        <v>130</v>
      </c>
      <c r="AU159" s="155" t="s">
        <v>87</v>
      </c>
      <c r="AV159" s="13" t="s">
        <v>87</v>
      </c>
      <c r="AW159" s="13" t="s">
        <v>34</v>
      </c>
      <c r="AX159" s="13" t="s">
        <v>85</v>
      </c>
      <c r="AY159" s="155" t="s">
        <v>119</v>
      </c>
    </row>
    <row r="160" spans="2:65" s="1" customFormat="1" ht="16.5" customHeight="1">
      <c r="B160" s="31"/>
      <c r="C160" s="168" t="s">
        <v>192</v>
      </c>
      <c r="D160" s="168" t="s">
        <v>186</v>
      </c>
      <c r="E160" s="169" t="s">
        <v>193</v>
      </c>
      <c r="F160" s="170" t="s">
        <v>194</v>
      </c>
      <c r="G160" s="171" t="s">
        <v>189</v>
      </c>
      <c r="H160" s="172">
        <v>11.04</v>
      </c>
      <c r="I160" s="173"/>
      <c r="J160" s="174">
        <f>ROUND(I160*H160,2)</f>
        <v>0</v>
      </c>
      <c r="K160" s="170" t="s">
        <v>125</v>
      </c>
      <c r="L160" s="175"/>
      <c r="M160" s="176" t="s">
        <v>1</v>
      </c>
      <c r="N160" s="177" t="s">
        <v>42</v>
      </c>
      <c r="P160" s="140">
        <f>O160*H160</f>
        <v>0</v>
      </c>
      <c r="Q160" s="140">
        <v>1</v>
      </c>
      <c r="R160" s="140">
        <f>Q160*H160</f>
        <v>11.04</v>
      </c>
      <c r="S160" s="140">
        <v>0</v>
      </c>
      <c r="T160" s="141">
        <f>S160*H160</f>
        <v>0</v>
      </c>
      <c r="AR160" s="142" t="s">
        <v>169</v>
      </c>
      <c r="AT160" s="142" t="s">
        <v>186</v>
      </c>
      <c r="AU160" s="142" t="s">
        <v>87</v>
      </c>
      <c r="AY160" s="16" t="s">
        <v>119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85</v>
      </c>
      <c r="BK160" s="143">
        <f>ROUND(I160*H160,2)</f>
        <v>0</v>
      </c>
      <c r="BL160" s="16" t="s">
        <v>126</v>
      </c>
      <c r="BM160" s="142" t="s">
        <v>195</v>
      </c>
    </row>
    <row r="161" spans="2:65" s="1" customFormat="1" ht="11.25">
      <c r="B161" s="31"/>
      <c r="D161" s="144" t="s">
        <v>128</v>
      </c>
      <c r="F161" s="145" t="s">
        <v>194</v>
      </c>
      <c r="I161" s="146"/>
      <c r="L161" s="31"/>
      <c r="M161" s="147"/>
      <c r="T161" s="55"/>
      <c r="AT161" s="16" t="s">
        <v>128</v>
      </c>
      <c r="AU161" s="16" t="s">
        <v>87</v>
      </c>
    </row>
    <row r="162" spans="2:65" s="12" customFormat="1" ht="11.25">
      <c r="B162" s="148"/>
      <c r="D162" s="144" t="s">
        <v>130</v>
      </c>
      <c r="E162" s="149" t="s">
        <v>1</v>
      </c>
      <c r="F162" s="150" t="s">
        <v>183</v>
      </c>
      <c r="H162" s="149" t="s">
        <v>1</v>
      </c>
      <c r="I162" s="151"/>
      <c r="L162" s="148"/>
      <c r="M162" s="152"/>
      <c r="T162" s="153"/>
      <c r="AT162" s="149" t="s">
        <v>130</v>
      </c>
      <c r="AU162" s="149" t="s">
        <v>87</v>
      </c>
      <c r="AV162" s="12" t="s">
        <v>85</v>
      </c>
      <c r="AW162" s="12" t="s">
        <v>34</v>
      </c>
      <c r="AX162" s="12" t="s">
        <v>77</v>
      </c>
      <c r="AY162" s="149" t="s">
        <v>119</v>
      </c>
    </row>
    <row r="163" spans="2:65" s="13" customFormat="1" ht="11.25">
      <c r="B163" s="154"/>
      <c r="D163" s="144" t="s">
        <v>130</v>
      </c>
      <c r="E163" s="155" t="s">
        <v>1</v>
      </c>
      <c r="F163" s="156" t="s">
        <v>196</v>
      </c>
      <c r="H163" s="157">
        <v>11.04</v>
      </c>
      <c r="I163" s="158"/>
      <c r="L163" s="154"/>
      <c r="M163" s="159"/>
      <c r="T163" s="160"/>
      <c r="AT163" s="155" t="s">
        <v>130</v>
      </c>
      <c r="AU163" s="155" t="s">
        <v>87</v>
      </c>
      <c r="AV163" s="13" t="s">
        <v>87</v>
      </c>
      <c r="AW163" s="13" t="s">
        <v>34</v>
      </c>
      <c r="AX163" s="13" t="s">
        <v>85</v>
      </c>
      <c r="AY163" s="155" t="s">
        <v>119</v>
      </c>
    </row>
    <row r="164" spans="2:65" s="1" customFormat="1" ht="24.2" customHeight="1">
      <c r="B164" s="31"/>
      <c r="C164" s="131" t="s">
        <v>8</v>
      </c>
      <c r="D164" s="131" t="s">
        <v>121</v>
      </c>
      <c r="E164" s="132" t="s">
        <v>197</v>
      </c>
      <c r="F164" s="133" t="s">
        <v>198</v>
      </c>
      <c r="G164" s="134" t="s">
        <v>135</v>
      </c>
      <c r="H164" s="135">
        <v>175</v>
      </c>
      <c r="I164" s="136"/>
      <c r="J164" s="137">
        <f>ROUND(I164*H164,2)</f>
        <v>0</v>
      </c>
      <c r="K164" s="133" t="s">
        <v>125</v>
      </c>
      <c r="L164" s="31"/>
      <c r="M164" s="138" t="s">
        <v>1</v>
      </c>
      <c r="N164" s="139" t="s">
        <v>42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126</v>
      </c>
      <c r="AT164" s="142" t="s">
        <v>121</v>
      </c>
      <c r="AU164" s="142" t="s">
        <v>87</v>
      </c>
      <c r="AY164" s="16" t="s">
        <v>119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85</v>
      </c>
      <c r="BK164" s="143">
        <f>ROUND(I164*H164,2)</f>
        <v>0</v>
      </c>
      <c r="BL164" s="16" t="s">
        <v>126</v>
      </c>
      <c r="BM164" s="142" t="s">
        <v>199</v>
      </c>
    </row>
    <row r="165" spans="2:65" s="1" customFormat="1" ht="19.5">
      <c r="B165" s="31"/>
      <c r="D165" s="144" t="s">
        <v>128</v>
      </c>
      <c r="F165" s="145" t="s">
        <v>200</v>
      </c>
      <c r="I165" s="146"/>
      <c r="L165" s="31"/>
      <c r="M165" s="147"/>
      <c r="T165" s="55"/>
      <c r="AT165" s="16" t="s">
        <v>128</v>
      </c>
      <c r="AU165" s="16" t="s">
        <v>87</v>
      </c>
    </row>
    <row r="166" spans="2:65" s="13" customFormat="1" ht="11.25">
      <c r="B166" s="154"/>
      <c r="D166" s="144" t="s">
        <v>130</v>
      </c>
      <c r="E166" s="155" t="s">
        <v>1</v>
      </c>
      <c r="F166" s="156" t="s">
        <v>201</v>
      </c>
      <c r="H166" s="157">
        <v>175</v>
      </c>
      <c r="I166" s="158"/>
      <c r="L166" s="154"/>
      <c r="M166" s="159"/>
      <c r="T166" s="160"/>
      <c r="AT166" s="155" t="s">
        <v>130</v>
      </c>
      <c r="AU166" s="155" t="s">
        <v>87</v>
      </c>
      <c r="AV166" s="13" t="s">
        <v>87</v>
      </c>
      <c r="AW166" s="13" t="s">
        <v>34</v>
      </c>
      <c r="AX166" s="13" t="s">
        <v>85</v>
      </c>
      <c r="AY166" s="155" t="s">
        <v>119</v>
      </c>
    </row>
    <row r="167" spans="2:65" s="1" customFormat="1" ht="16.5" customHeight="1">
      <c r="B167" s="31"/>
      <c r="C167" s="168" t="s">
        <v>202</v>
      </c>
      <c r="D167" s="168" t="s">
        <v>186</v>
      </c>
      <c r="E167" s="169" t="s">
        <v>203</v>
      </c>
      <c r="F167" s="170" t="s">
        <v>204</v>
      </c>
      <c r="G167" s="171" t="s">
        <v>189</v>
      </c>
      <c r="H167" s="172">
        <v>59.5</v>
      </c>
      <c r="I167" s="173"/>
      <c r="J167" s="174">
        <f>ROUND(I167*H167,2)</f>
        <v>0</v>
      </c>
      <c r="K167" s="170" t="s">
        <v>125</v>
      </c>
      <c r="L167" s="175"/>
      <c r="M167" s="176" t="s">
        <v>1</v>
      </c>
      <c r="N167" s="177" t="s">
        <v>42</v>
      </c>
      <c r="P167" s="140">
        <f>O167*H167</f>
        <v>0</v>
      </c>
      <c r="Q167" s="140">
        <v>1</v>
      </c>
      <c r="R167" s="140">
        <f>Q167*H167</f>
        <v>59.5</v>
      </c>
      <c r="S167" s="140">
        <v>0</v>
      </c>
      <c r="T167" s="141">
        <f>S167*H167</f>
        <v>0</v>
      </c>
      <c r="AR167" s="142" t="s">
        <v>169</v>
      </c>
      <c r="AT167" s="142" t="s">
        <v>186</v>
      </c>
      <c r="AU167" s="142" t="s">
        <v>87</v>
      </c>
      <c r="AY167" s="16" t="s">
        <v>119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85</v>
      </c>
      <c r="BK167" s="143">
        <f>ROUND(I167*H167,2)</f>
        <v>0</v>
      </c>
      <c r="BL167" s="16" t="s">
        <v>126</v>
      </c>
      <c r="BM167" s="142" t="s">
        <v>205</v>
      </c>
    </row>
    <row r="168" spans="2:65" s="1" customFormat="1" ht="11.25">
      <c r="B168" s="31"/>
      <c r="D168" s="144" t="s">
        <v>128</v>
      </c>
      <c r="F168" s="145" t="s">
        <v>204</v>
      </c>
      <c r="I168" s="146"/>
      <c r="L168" s="31"/>
      <c r="M168" s="147"/>
      <c r="T168" s="55"/>
      <c r="AT168" s="16" t="s">
        <v>128</v>
      </c>
      <c r="AU168" s="16" t="s">
        <v>87</v>
      </c>
    </row>
    <row r="169" spans="2:65" s="13" customFormat="1" ht="11.25">
      <c r="B169" s="154"/>
      <c r="D169" s="144" t="s">
        <v>130</v>
      </c>
      <c r="E169" s="155" t="s">
        <v>1</v>
      </c>
      <c r="F169" s="156" t="s">
        <v>206</v>
      </c>
      <c r="H169" s="157">
        <v>59.5</v>
      </c>
      <c r="I169" s="158"/>
      <c r="L169" s="154"/>
      <c r="M169" s="159"/>
      <c r="T169" s="160"/>
      <c r="AT169" s="155" t="s">
        <v>130</v>
      </c>
      <c r="AU169" s="155" t="s">
        <v>87</v>
      </c>
      <c r="AV169" s="13" t="s">
        <v>87</v>
      </c>
      <c r="AW169" s="13" t="s">
        <v>34</v>
      </c>
      <c r="AX169" s="13" t="s">
        <v>85</v>
      </c>
      <c r="AY169" s="155" t="s">
        <v>119</v>
      </c>
    </row>
    <row r="170" spans="2:65" s="1" customFormat="1" ht="24.2" customHeight="1">
      <c r="B170" s="31"/>
      <c r="C170" s="131" t="s">
        <v>207</v>
      </c>
      <c r="D170" s="131" t="s">
        <v>121</v>
      </c>
      <c r="E170" s="132" t="s">
        <v>208</v>
      </c>
      <c r="F170" s="133" t="s">
        <v>209</v>
      </c>
      <c r="G170" s="134" t="s">
        <v>135</v>
      </c>
      <c r="H170" s="135">
        <v>175</v>
      </c>
      <c r="I170" s="136"/>
      <c r="J170" s="137">
        <f>ROUND(I170*H170,2)</f>
        <v>0</v>
      </c>
      <c r="K170" s="133" t="s">
        <v>125</v>
      </c>
      <c r="L170" s="31"/>
      <c r="M170" s="138" t="s">
        <v>1</v>
      </c>
      <c r="N170" s="139" t="s">
        <v>42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126</v>
      </c>
      <c r="AT170" s="142" t="s">
        <v>121</v>
      </c>
      <c r="AU170" s="142" t="s">
        <v>87</v>
      </c>
      <c r="AY170" s="16" t="s">
        <v>119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85</v>
      </c>
      <c r="BK170" s="143">
        <f>ROUND(I170*H170,2)</f>
        <v>0</v>
      </c>
      <c r="BL170" s="16" t="s">
        <v>126</v>
      </c>
      <c r="BM170" s="142" t="s">
        <v>210</v>
      </c>
    </row>
    <row r="171" spans="2:65" s="1" customFormat="1" ht="19.5">
      <c r="B171" s="31"/>
      <c r="D171" s="144" t="s">
        <v>128</v>
      </c>
      <c r="F171" s="145" t="s">
        <v>211</v>
      </c>
      <c r="I171" s="146"/>
      <c r="L171" s="31"/>
      <c r="M171" s="147"/>
      <c r="T171" s="55"/>
      <c r="AT171" s="16" t="s">
        <v>128</v>
      </c>
      <c r="AU171" s="16" t="s">
        <v>87</v>
      </c>
    </row>
    <row r="172" spans="2:65" s="13" customFormat="1" ht="22.5">
      <c r="B172" s="154"/>
      <c r="D172" s="144" t="s">
        <v>130</v>
      </c>
      <c r="E172" s="155" t="s">
        <v>1</v>
      </c>
      <c r="F172" s="156" t="s">
        <v>212</v>
      </c>
      <c r="H172" s="157">
        <v>140</v>
      </c>
      <c r="I172" s="158"/>
      <c r="L172" s="154"/>
      <c r="M172" s="159"/>
      <c r="T172" s="160"/>
      <c r="AT172" s="155" t="s">
        <v>130</v>
      </c>
      <c r="AU172" s="155" t="s">
        <v>87</v>
      </c>
      <c r="AV172" s="13" t="s">
        <v>87</v>
      </c>
      <c r="AW172" s="13" t="s">
        <v>34</v>
      </c>
      <c r="AX172" s="13" t="s">
        <v>77</v>
      </c>
      <c r="AY172" s="155" t="s">
        <v>119</v>
      </c>
    </row>
    <row r="173" spans="2:65" s="13" customFormat="1" ht="11.25">
      <c r="B173" s="154"/>
      <c r="D173" s="144" t="s">
        <v>130</v>
      </c>
      <c r="E173" s="155" t="s">
        <v>1</v>
      </c>
      <c r="F173" s="156" t="s">
        <v>213</v>
      </c>
      <c r="H173" s="157">
        <v>35</v>
      </c>
      <c r="I173" s="158"/>
      <c r="L173" s="154"/>
      <c r="M173" s="159"/>
      <c r="T173" s="160"/>
      <c r="AT173" s="155" t="s">
        <v>130</v>
      </c>
      <c r="AU173" s="155" t="s">
        <v>87</v>
      </c>
      <c r="AV173" s="13" t="s">
        <v>87</v>
      </c>
      <c r="AW173" s="13" t="s">
        <v>34</v>
      </c>
      <c r="AX173" s="13" t="s">
        <v>77</v>
      </c>
      <c r="AY173" s="155" t="s">
        <v>119</v>
      </c>
    </row>
    <row r="174" spans="2:65" s="14" customFormat="1" ht="11.25">
      <c r="B174" s="161"/>
      <c r="D174" s="144" t="s">
        <v>130</v>
      </c>
      <c r="E174" s="162" t="s">
        <v>1</v>
      </c>
      <c r="F174" s="163" t="s">
        <v>184</v>
      </c>
      <c r="H174" s="164">
        <v>175</v>
      </c>
      <c r="I174" s="165"/>
      <c r="L174" s="161"/>
      <c r="M174" s="166"/>
      <c r="T174" s="167"/>
      <c r="AT174" s="162" t="s">
        <v>130</v>
      </c>
      <c r="AU174" s="162" t="s">
        <v>87</v>
      </c>
      <c r="AV174" s="14" t="s">
        <v>126</v>
      </c>
      <c r="AW174" s="14" t="s">
        <v>34</v>
      </c>
      <c r="AX174" s="14" t="s">
        <v>85</v>
      </c>
      <c r="AY174" s="162" t="s">
        <v>119</v>
      </c>
    </row>
    <row r="175" spans="2:65" s="1" customFormat="1" ht="16.5" customHeight="1">
      <c r="B175" s="31"/>
      <c r="C175" s="168" t="s">
        <v>214</v>
      </c>
      <c r="D175" s="168" t="s">
        <v>186</v>
      </c>
      <c r="E175" s="169" t="s">
        <v>215</v>
      </c>
      <c r="F175" s="170" t="s">
        <v>216</v>
      </c>
      <c r="G175" s="171" t="s">
        <v>217</v>
      </c>
      <c r="H175" s="172">
        <v>2.625</v>
      </c>
      <c r="I175" s="173"/>
      <c r="J175" s="174">
        <f>ROUND(I175*H175,2)</f>
        <v>0</v>
      </c>
      <c r="K175" s="170" t="s">
        <v>125</v>
      </c>
      <c r="L175" s="175"/>
      <c r="M175" s="176" t="s">
        <v>1</v>
      </c>
      <c r="N175" s="177" t="s">
        <v>42</v>
      </c>
      <c r="P175" s="140">
        <f>O175*H175</f>
        <v>0</v>
      </c>
      <c r="Q175" s="140">
        <v>1E-3</v>
      </c>
      <c r="R175" s="140">
        <f>Q175*H175</f>
        <v>2.6250000000000002E-3</v>
      </c>
      <c r="S175" s="140">
        <v>0</v>
      </c>
      <c r="T175" s="141">
        <f>S175*H175</f>
        <v>0</v>
      </c>
      <c r="AR175" s="142" t="s">
        <v>169</v>
      </c>
      <c r="AT175" s="142" t="s">
        <v>186</v>
      </c>
      <c r="AU175" s="142" t="s">
        <v>87</v>
      </c>
      <c r="AY175" s="16" t="s">
        <v>119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85</v>
      </c>
      <c r="BK175" s="143">
        <f>ROUND(I175*H175,2)</f>
        <v>0</v>
      </c>
      <c r="BL175" s="16" t="s">
        <v>126</v>
      </c>
      <c r="BM175" s="142" t="s">
        <v>218</v>
      </c>
    </row>
    <row r="176" spans="2:65" s="1" customFormat="1" ht="11.25">
      <c r="B176" s="31"/>
      <c r="D176" s="144" t="s">
        <v>128</v>
      </c>
      <c r="F176" s="145" t="s">
        <v>216</v>
      </c>
      <c r="I176" s="146"/>
      <c r="L176" s="31"/>
      <c r="M176" s="147"/>
      <c r="T176" s="55"/>
      <c r="AT176" s="16" t="s">
        <v>128</v>
      </c>
      <c r="AU176" s="16" t="s">
        <v>87</v>
      </c>
    </row>
    <row r="177" spans="2:65" s="1" customFormat="1" ht="24.2" customHeight="1">
      <c r="B177" s="31"/>
      <c r="C177" s="131" t="s">
        <v>219</v>
      </c>
      <c r="D177" s="131" t="s">
        <v>121</v>
      </c>
      <c r="E177" s="132" t="s">
        <v>220</v>
      </c>
      <c r="F177" s="133" t="s">
        <v>221</v>
      </c>
      <c r="G177" s="134" t="s">
        <v>135</v>
      </c>
      <c r="H177" s="135">
        <v>720</v>
      </c>
      <c r="I177" s="136"/>
      <c r="J177" s="137">
        <f>ROUND(I177*H177,2)</f>
        <v>0</v>
      </c>
      <c r="K177" s="133" t="s">
        <v>125</v>
      </c>
      <c r="L177" s="31"/>
      <c r="M177" s="138" t="s">
        <v>1</v>
      </c>
      <c r="N177" s="139" t="s">
        <v>42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126</v>
      </c>
      <c r="AT177" s="142" t="s">
        <v>121</v>
      </c>
      <c r="AU177" s="142" t="s">
        <v>87</v>
      </c>
      <c r="AY177" s="16" t="s">
        <v>119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85</v>
      </c>
      <c r="BK177" s="143">
        <f>ROUND(I177*H177,2)</f>
        <v>0</v>
      </c>
      <c r="BL177" s="16" t="s">
        <v>126</v>
      </c>
      <c r="BM177" s="142" t="s">
        <v>222</v>
      </c>
    </row>
    <row r="178" spans="2:65" s="1" customFormat="1" ht="19.5">
      <c r="B178" s="31"/>
      <c r="D178" s="144" t="s">
        <v>128</v>
      </c>
      <c r="F178" s="145" t="s">
        <v>223</v>
      </c>
      <c r="I178" s="146"/>
      <c r="L178" s="31"/>
      <c r="M178" s="147"/>
      <c r="T178" s="55"/>
      <c r="AT178" s="16" t="s">
        <v>128</v>
      </c>
      <c r="AU178" s="16" t="s">
        <v>87</v>
      </c>
    </row>
    <row r="179" spans="2:65" s="13" customFormat="1" ht="11.25">
      <c r="B179" s="154"/>
      <c r="D179" s="144" t="s">
        <v>130</v>
      </c>
      <c r="E179" s="155" t="s">
        <v>1</v>
      </c>
      <c r="F179" s="156" t="s">
        <v>224</v>
      </c>
      <c r="H179" s="157">
        <v>360</v>
      </c>
      <c r="I179" s="158"/>
      <c r="L179" s="154"/>
      <c r="M179" s="159"/>
      <c r="T179" s="160"/>
      <c r="AT179" s="155" t="s">
        <v>130</v>
      </c>
      <c r="AU179" s="155" t="s">
        <v>87</v>
      </c>
      <c r="AV179" s="13" t="s">
        <v>87</v>
      </c>
      <c r="AW179" s="13" t="s">
        <v>34</v>
      </c>
      <c r="AX179" s="13" t="s">
        <v>77</v>
      </c>
      <c r="AY179" s="155" t="s">
        <v>119</v>
      </c>
    </row>
    <row r="180" spans="2:65" s="13" customFormat="1" ht="11.25">
      <c r="B180" s="154"/>
      <c r="D180" s="144" t="s">
        <v>130</v>
      </c>
      <c r="E180" s="155" t="s">
        <v>1</v>
      </c>
      <c r="F180" s="156" t="s">
        <v>225</v>
      </c>
      <c r="H180" s="157">
        <v>360</v>
      </c>
      <c r="I180" s="158"/>
      <c r="L180" s="154"/>
      <c r="M180" s="159"/>
      <c r="T180" s="160"/>
      <c r="AT180" s="155" t="s">
        <v>130</v>
      </c>
      <c r="AU180" s="155" t="s">
        <v>87</v>
      </c>
      <c r="AV180" s="13" t="s">
        <v>87</v>
      </c>
      <c r="AW180" s="13" t="s">
        <v>34</v>
      </c>
      <c r="AX180" s="13" t="s">
        <v>77</v>
      </c>
      <c r="AY180" s="155" t="s">
        <v>119</v>
      </c>
    </row>
    <row r="181" spans="2:65" s="14" customFormat="1" ht="11.25">
      <c r="B181" s="161"/>
      <c r="D181" s="144" t="s">
        <v>130</v>
      </c>
      <c r="E181" s="162" t="s">
        <v>1</v>
      </c>
      <c r="F181" s="163" t="s">
        <v>184</v>
      </c>
      <c r="H181" s="164">
        <v>720</v>
      </c>
      <c r="I181" s="165"/>
      <c r="L181" s="161"/>
      <c r="M181" s="166"/>
      <c r="T181" s="167"/>
      <c r="AT181" s="162" t="s">
        <v>130</v>
      </c>
      <c r="AU181" s="162" t="s">
        <v>87</v>
      </c>
      <c r="AV181" s="14" t="s">
        <v>126</v>
      </c>
      <c r="AW181" s="14" t="s">
        <v>34</v>
      </c>
      <c r="AX181" s="14" t="s">
        <v>85</v>
      </c>
      <c r="AY181" s="162" t="s">
        <v>119</v>
      </c>
    </row>
    <row r="182" spans="2:65" s="1" customFormat="1" ht="24.2" customHeight="1">
      <c r="B182" s="31"/>
      <c r="C182" s="131" t="s">
        <v>226</v>
      </c>
      <c r="D182" s="131" t="s">
        <v>121</v>
      </c>
      <c r="E182" s="132" t="s">
        <v>227</v>
      </c>
      <c r="F182" s="133" t="s">
        <v>228</v>
      </c>
      <c r="G182" s="134" t="s">
        <v>135</v>
      </c>
      <c r="H182" s="135">
        <v>70</v>
      </c>
      <c r="I182" s="136"/>
      <c r="J182" s="137">
        <f>ROUND(I182*H182,2)</f>
        <v>0</v>
      </c>
      <c r="K182" s="133" t="s">
        <v>125</v>
      </c>
      <c r="L182" s="31"/>
      <c r="M182" s="138" t="s">
        <v>1</v>
      </c>
      <c r="N182" s="139" t="s">
        <v>42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126</v>
      </c>
      <c r="AT182" s="142" t="s">
        <v>121</v>
      </c>
      <c r="AU182" s="142" t="s">
        <v>87</v>
      </c>
      <c r="AY182" s="16" t="s">
        <v>119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85</v>
      </c>
      <c r="BK182" s="143">
        <f>ROUND(I182*H182,2)</f>
        <v>0</v>
      </c>
      <c r="BL182" s="16" t="s">
        <v>126</v>
      </c>
      <c r="BM182" s="142" t="s">
        <v>229</v>
      </c>
    </row>
    <row r="183" spans="2:65" s="1" customFormat="1" ht="19.5">
      <c r="B183" s="31"/>
      <c r="D183" s="144" t="s">
        <v>128</v>
      </c>
      <c r="F183" s="145" t="s">
        <v>230</v>
      </c>
      <c r="I183" s="146"/>
      <c r="L183" s="31"/>
      <c r="M183" s="147"/>
      <c r="T183" s="55"/>
      <c r="AT183" s="16" t="s">
        <v>128</v>
      </c>
      <c r="AU183" s="16" t="s">
        <v>87</v>
      </c>
    </row>
    <row r="184" spans="2:65" s="12" customFormat="1" ht="11.25">
      <c r="B184" s="148"/>
      <c r="D184" s="144" t="s">
        <v>130</v>
      </c>
      <c r="E184" s="149" t="s">
        <v>1</v>
      </c>
      <c r="F184" s="150" t="s">
        <v>231</v>
      </c>
      <c r="H184" s="149" t="s">
        <v>1</v>
      </c>
      <c r="I184" s="151"/>
      <c r="L184" s="148"/>
      <c r="M184" s="152"/>
      <c r="T184" s="153"/>
      <c r="AT184" s="149" t="s">
        <v>130</v>
      </c>
      <c r="AU184" s="149" t="s">
        <v>87</v>
      </c>
      <c r="AV184" s="12" t="s">
        <v>85</v>
      </c>
      <c r="AW184" s="12" t="s">
        <v>34</v>
      </c>
      <c r="AX184" s="12" t="s">
        <v>77</v>
      </c>
      <c r="AY184" s="149" t="s">
        <v>119</v>
      </c>
    </row>
    <row r="185" spans="2:65" s="13" customFormat="1" ht="11.25">
      <c r="B185" s="154"/>
      <c r="D185" s="144" t="s">
        <v>130</v>
      </c>
      <c r="E185" s="155" t="s">
        <v>1</v>
      </c>
      <c r="F185" s="156" t="s">
        <v>232</v>
      </c>
      <c r="H185" s="157">
        <v>70</v>
      </c>
      <c r="I185" s="158"/>
      <c r="L185" s="154"/>
      <c r="M185" s="159"/>
      <c r="T185" s="160"/>
      <c r="AT185" s="155" t="s">
        <v>130</v>
      </c>
      <c r="AU185" s="155" t="s">
        <v>87</v>
      </c>
      <c r="AV185" s="13" t="s">
        <v>87</v>
      </c>
      <c r="AW185" s="13" t="s">
        <v>34</v>
      </c>
      <c r="AX185" s="13" t="s">
        <v>85</v>
      </c>
      <c r="AY185" s="155" t="s">
        <v>119</v>
      </c>
    </row>
    <row r="186" spans="2:65" s="1" customFormat="1" ht="24.2" customHeight="1">
      <c r="B186" s="31"/>
      <c r="C186" s="131" t="s">
        <v>233</v>
      </c>
      <c r="D186" s="131" t="s">
        <v>121</v>
      </c>
      <c r="E186" s="132" t="s">
        <v>234</v>
      </c>
      <c r="F186" s="133" t="s">
        <v>235</v>
      </c>
      <c r="G186" s="134" t="s">
        <v>135</v>
      </c>
      <c r="H186" s="135">
        <v>360</v>
      </c>
      <c r="I186" s="136"/>
      <c r="J186" s="137">
        <f>ROUND(I186*H186,2)</f>
        <v>0</v>
      </c>
      <c r="K186" s="133" t="s">
        <v>125</v>
      </c>
      <c r="L186" s="31"/>
      <c r="M186" s="138" t="s">
        <v>1</v>
      </c>
      <c r="N186" s="139" t="s">
        <v>42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126</v>
      </c>
      <c r="AT186" s="142" t="s">
        <v>121</v>
      </c>
      <c r="AU186" s="142" t="s">
        <v>87</v>
      </c>
      <c r="AY186" s="16" t="s">
        <v>119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85</v>
      </c>
      <c r="BK186" s="143">
        <f>ROUND(I186*H186,2)</f>
        <v>0</v>
      </c>
      <c r="BL186" s="16" t="s">
        <v>126</v>
      </c>
      <c r="BM186" s="142" t="s">
        <v>236</v>
      </c>
    </row>
    <row r="187" spans="2:65" s="1" customFormat="1" ht="29.25">
      <c r="B187" s="31"/>
      <c r="D187" s="144" t="s">
        <v>128</v>
      </c>
      <c r="F187" s="145" t="s">
        <v>237</v>
      </c>
      <c r="I187" s="146"/>
      <c r="L187" s="31"/>
      <c r="M187" s="147"/>
      <c r="T187" s="55"/>
      <c r="AT187" s="16" t="s">
        <v>128</v>
      </c>
      <c r="AU187" s="16" t="s">
        <v>87</v>
      </c>
    </row>
    <row r="188" spans="2:65" s="13" customFormat="1" ht="11.25">
      <c r="B188" s="154"/>
      <c r="D188" s="144" t="s">
        <v>130</v>
      </c>
      <c r="E188" s="155" t="s">
        <v>1</v>
      </c>
      <c r="F188" s="156" t="s">
        <v>238</v>
      </c>
      <c r="H188" s="157">
        <v>360</v>
      </c>
      <c r="I188" s="158"/>
      <c r="L188" s="154"/>
      <c r="M188" s="159"/>
      <c r="T188" s="160"/>
      <c r="AT188" s="155" t="s">
        <v>130</v>
      </c>
      <c r="AU188" s="155" t="s">
        <v>87</v>
      </c>
      <c r="AV188" s="13" t="s">
        <v>87</v>
      </c>
      <c r="AW188" s="13" t="s">
        <v>34</v>
      </c>
      <c r="AX188" s="13" t="s">
        <v>85</v>
      </c>
      <c r="AY188" s="155" t="s">
        <v>119</v>
      </c>
    </row>
    <row r="189" spans="2:65" s="11" customFormat="1" ht="22.9" customHeight="1">
      <c r="B189" s="119"/>
      <c r="D189" s="120" t="s">
        <v>76</v>
      </c>
      <c r="E189" s="129" t="s">
        <v>176</v>
      </c>
      <c r="F189" s="129" t="s">
        <v>239</v>
      </c>
      <c r="I189" s="122"/>
      <c r="J189" s="130">
        <f>BK189</f>
        <v>0</v>
      </c>
      <c r="L189" s="119"/>
      <c r="M189" s="124"/>
      <c r="P189" s="125">
        <f>P190+SUM(P191:P216)</f>
        <v>0</v>
      </c>
      <c r="R189" s="125">
        <f>R190+SUM(R191:R216)</f>
        <v>2.2599999999999999E-3</v>
      </c>
      <c r="T189" s="126">
        <f>T190+SUM(T191:T216)</f>
        <v>58.137540000000001</v>
      </c>
      <c r="AR189" s="120" t="s">
        <v>85</v>
      </c>
      <c r="AT189" s="127" t="s">
        <v>76</v>
      </c>
      <c r="AU189" s="127" t="s">
        <v>85</v>
      </c>
      <c r="AY189" s="120" t="s">
        <v>119</v>
      </c>
      <c r="BK189" s="128">
        <f>BK190+SUM(BK191:BK216)</f>
        <v>0</v>
      </c>
    </row>
    <row r="190" spans="2:65" s="1" customFormat="1" ht="16.5" customHeight="1">
      <c r="B190" s="31"/>
      <c r="C190" s="131" t="s">
        <v>240</v>
      </c>
      <c r="D190" s="131" t="s">
        <v>121</v>
      </c>
      <c r="E190" s="132" t="s">
        <v>241</v>
      </c>
      <c r="F190" s="133" t="s">
        <v>242</v>
      </c>
      <c r="G190" s="134" t="s">
        <v>147</v>
      </c>
      <c r="H190" s="135">
        <v>6.3</v>
      </c>
      <c r="I190" s="136"/>
      <c r="J190" s="137">
        <f>ROUND(I190*H190,2)</f>
        <v>0</v>
      </c>
      <c r="K190" s="133" t="s">
        <v>125</v>
      </c>
      <c r="L190" s="31"/>
      <c r="M190" s="138" t="s">
        <v>1</v>
      </c>
      <c r="N190" s="139" t="s">
        <v>42</v>
      </c>
      <c r="P190" s="140">
        <f>O190*H190</f>
        <v>0</v>
      </c>
      <c r="Q190" s="140">
        <v>0</v>
      </c>
      <c r="R190" s="140">
        <f>Q190*H190</f>
        <v>0</v>
      </c>
      <c r="S190" s="140">
        <v>2</v>
      </c>
      <c r="T190" s="141">
        <f>S190*H190</f>
        <v>12.6</v>
      </c>
      <c r="AR190" s="142" t="s">
        <v>126</v>
      </c>
      <c r="AT190" s="142" t="s">
        <v>121</v>
      </c>
      <c r="AU190" s="142" t="s">
        <v>87</v>
      </c>
      <c r="AY190" s="16" t="s">
        <v>119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85</v>
      </c>
      <c r="BK190" s="143">
        <f>ROUND(I190*H190,2)</f>
        <v>0</v>
      </c>
      <c r="BL190" s="16" t="s">
        <v>126</v>
      </c>
      <c r="BM190" s="142" t="s">
        <v>243</v>
      </c>
    </row>
    <row r="191" spans="2:65" s="1" customFormat="1" ht="11.25">
      <c r="B191" s="31"/>
      <c r="D191" s="144" t="s">
        <v>128</v>
      </c>
      <c r="F191" s="145" t="s">
        <v>244</v>
      </c>
      <c r="I191" s="146"/>
      <c r="L191" s="31"/>
      <c r="M191" s="147"/>
      <c r="T191" s="55"/>
      <c r="AT191" s="16" t="s">
        <v>128</v>
      </c>
      <c r="AU191" s="16" t="s">
        <v>87</v>
      </c>
    </row>
    <row r="192" spans="2:65" s="13" customFormat="1" ht="11.25">
      <c r="B192" s="154"/>
      <c r="D192" s="144" t="s">
        <v>130</v>
      </c>
      <c r="E192" s="155" t="s">
        <v>1</v>
      </c>
      <c r="F192" s="156" t="s">
        <v>245</v>
      </c>
      <c r="H192" s="157">
        <v>6.3</v>
      </c>
      <c r="I192" s="158"/>
      <c r="L192" s="154"/>
      <c r="M192" s="159"/>
      <c r="T192" s="160"/>
      <c r="AT192" s="155" t="s">
        <v>130</v>
      </c>
      <c r="AU192" s="155" t="s">
        <v>87</v>
      </c>
      <c r="AV192" s="13" t="s">
        <v>87</v>
      </c>
      <c r="AW192" s="13" t="s">
        <v>34</v>
      </c>
      <c r="AX192" s="13" t="s">
        <v>85</v>
      </c>
      <c r="AY192" s="155" t="s">
        <v>119</v>
      </c>
    </row>
    <row r="193" spans="2:65" s="1" customFormat="1" ht="16.5" customHeight="1">
      <c r="B193" s="31"/>
      <c r="C193" s="131" t="s">
        <v>246</v>
      </c>
      <c r="D193" s="131" t="s">
        <v>121</v>
      </c>
      <c r="E193" s="132" t="s">
        <v>247</v>
      </c>
      <c r="F193" s="133" t="s">
        <v>248</v>
      </c>
      <c r="G193" s="134" t="s">
        <v>147</v>
      </c>
      <c r="H193" s="135">
        <v>1</v>
      </c>
      <c r="I193" s="136"/>
      <c r="J193" s="137">
        <f>ROUND(I193*H193,2)</f>
        <v>0</v>
      </c>
      <c r="K193" s="133" t="s">
        <v>125</v>
      </c>
      <c r="L193" s="31"/>
      <c r="M193" s="138" t="s">
        <v>1</v>
      </c>
      <c r="N193" s="139" t="s">
        <v>42</v>
      </c>
      <c r="P193" s="140">
        <f>O193*H193</f>
        <v>0</v>
      </c>
      <c r="Q193" s="140">
        <v>0</v>
      </c>
      <c r="R193" s="140">
        <f>Q193*H193</f>
        <v>0</v>
      </c>
      <c r="S193" s="140">
        <v>2.4</v>
      </c>
      <c r="T193" s="141">
        <f>S193*H193</f>
        <v>2.4</v>
      </c>
      <c r="AR193" s="142" t="s">
        <v>126</v>
      </c>
      <c r="AT193" s="142" t="s">
        <v>121</v>
      </c>
      <c r="AU193" s="142" t="s">
        <v>87</v>
      </c>
      <c r="AY193" s="16" t="s">
        <v>119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85</v>
      </c>
      <c r="BK193" s="143">
        <f>ROUND(I193*H193,2)</f>
        <v>0</v>
      </c>
      <c r="BL193" s="16" t="s">
        <v>126</v>
      </c>
      <c r="BM193" s="142" t="s">
        <v>249</v>
      </c>
    </row>
    <row r="194" spans="2:65" s="1" customFormat="1" ht="11.25">
      <c r="B194" s="31"/>
      <c r="D194" s="144" t="s">
        <v>128</v>
      </c>
      <c r="F194" s="145" t="s">
        <v>250</v>
      </c>
      <c r="I194" s="146"/>
      <c r="L194" s="31"/>
      <c r="M194" s="147"/>
      <c r="T194" s="55"/>
      <c r="AT194" s="16" t="s">
        <v>128</v>
      </c>
      <c r="AU194" s="16" t="s">
        <v>87</v>
      </c>
    </row>
    <row r="195" spans="2:65" s="13" customFormat="1" ht="11.25">
      <c r="B195" s="154"/>
      <c r="D195" s="144" t="s">
        <v>130</v>
      </c>
      <c r="E195" s="155" t="s">
        <v>1</v>
      </c>
      <c r="F195" s="156" t="s">
        <v>251</v>
      </c>
      <c r="H195" s="157">
        <v>1</v>
      </c>
      <c r="I195" s="158"/>
      <c r="L195" s="154"/>
      <c r="M195" s="159"/>
      <c r="T195" s="160"/>
      <c r="AT195" s="155" t="s">
        <v>130</v>
      </c>
      <c r="AU195" s="155" t="s">
        <v>87</v>
      </c>
      <c r="AV195" s="13" t="s">
        <v>87</v>
      </c>
      <c r="AW195" s="13" t="s">
        <v>34</v>
      </c>
      <c r="AX195" s="13" t="s">
        <v>85</v>
      </c>
      <c r="AY195" s="155" t="s">
        <v>119</v>
      </c>
    </row>
    <row r="196" spans="2:65" s="1" customFormat="1" ht="16.5" customHeight="1">
      <c r="B196" s="31"/>
      <c r="C196" s="131" t="s">
        <v>7</v>
      </c>
      <c r="D196" s="131" t="s">
        <v>121</v>
      </c>
      <c r="E196" s="132" t="s">
        <v>252</v>
      </c>
      <c r="F196" s="133" t="s">
        <v>253</v>
      </c>
      <c r="G196" s="134" t="s">
        <v>147</v>
      </c>
      <c r="H196" s="135">
        <v>0.5</v>
      </c>
      <c r="I196" s="136"/>
      <c r="J196" s="137">
        <f>ROUND(I196*H196,2)</f>
        <v>0</v>
      </c>
      <c r="K196" s="133" t="s">
        <v>125</v>
      </c>
      <c r="L196" s="31"/>
      <c r="M196" s="138" t="s">
        <v>1</v>
      </c>
      <c r="N196" s="139" t="s">
        <v>42</v>
      </c>
      <c r="P196" s="140">
        <f>O196*H196</f>
        <v>0</v>
      </c>
      <c r="Q196" s="140">
        <v>0</v>
      </c>
      <c r="R196" s="140">
        <f>Q196*H196</f>
        <v>0</v>
      </c>
      <c r="S196" s="140">
        <v>2.4</v>
      </c>
      <c r="T196" s="141">
        <f>S196*H196</f>
        <v>1.2</v>
      </c>
      <c r="AR196" s="142" t="s">
        <v>126</v>
      </c>
      <c r="AT196" s="142" t="s">
        <v>121</v>
      </c>
      <c r="AU196" s="142" t="s">
        <v>87</v>
      </c>
      <c r="AY196" s="16" t="s">
        <v>119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6" t="s">
        <v>85</v>
      </c>
      <c r="BK196" s="143">
        <f>ROUND(I196*H196,2)</f>
        <v>0</v>
      </c>
      <c r="BL196" s="16" t="s">
        <v>126</v>
      </c>
      <c r="BM196" s="142" t="s">
        <v>254</v>
      </c>
    </row>
    <row r="197" spans="2:65" s="1" customFormat="1" ht="11.25">
      <c r="B197" s="31"/>
      <c r="D197" s="144" t="s">
        <v>128</v>
      </c>
      <c r="F197" s="145" t="s">
        <v>255</v>
      </c>
      <c r="I197" s="146"/>
      <c r="L197" s="31"/>
      <c r="M197" s="147"/>
      <c r="T197" s="55"/>
      <c r="AT197" s="16" t="s">
        <v>128</v>
      </c>
      <c r="AU197" s="16" t="s">
        <v>87</v>
      </c>
    </row>
    <row r="198" spans="2:65" s="13" customFormat="1" ht="11.25">
      <c r="B198" s="154"/>
      <c r="D198" s="144" t="s">
        <v>130</v>
      </c>
      <c r="E198" s="155" t="s">
        <v>1</v>
      </c>
      <c r="F198" s="156" t="s">
        <v>256</v>
      </c>
      <c r="H198" s="157">
        <v>0.5</v>
      </c>
      <c r="I198" s="158"/>
      <c r="L198" s="154"/>
      <c r="M198" s="159"/>
      <c r="T198" s="160"/>
      <c r="AT198" s="155" t="s">
        <v>130</v>
      </c>
      <c r="AU198" s="155" t="s">
        <v>87</v>
      </c>
      <c r="AV198" s="13" t="s">
        <v>87</v>
      </c>
      <c r="AW198" s="13" t="s">
        <v>34</v>
      </c>
      <c r="AX198" s="13" t="s">
        <v>85</v>
      </c>
      <c r="AY198" s="155" t="s">
        <v>119</v>
      </c>
    </row>
    <row r="199" spans="2:65" s="1" customFormat="1" ht="24.2" customHeight="1">
      <c r="B199" s="31"/>
      <c r="C199" s="131" t="s">
        <v>257</v>
      </c>
      <c r="D199" s="131" t="s">
        <v>121</v>
      </c>
      <c r="E199" s="132" t="s">
        <v>258</v>
      </c>
      <c r="F199" s="133" t="s">
        <v>259</v>
      </c>
      <c r="G199" s="134" t="s">
        <v>260</v>
      </c>
      <c r="H199" s="135">
        <v>2</v>
      </c>
      <c r="I199" s="136"/>
      <c r="J199" s="137">
        <f>ROUND(I199*H199,2)</f>
        <v>0</v>
      </c>
      <c r="K199" s="133" t="s">
        <v>125</v>
      </c>
      <c r="L199" s="31"/>
      <c r="M199" s="138" t="s">
        <v>1</v>
      </c>
      <c r="N199" s="139" t="s">
        <v>42</v>
      </c>
      <c r="P199" s="140">
        <f>O199*H199</f>
        <v>0</v>
      </c>
      <c r="Q199" s="140">
        <v>1.1299999999999999E-3</v>
      </c>
      <c r="R199" s="140">
        <f>Q199*H199</f>
        <v>2.2599999999999999E-3</v>
      </c>
      <c r="S199" s="140">
        <v>1.0999999999999999E-2</v>
      </c>
      <c r="T199" s="141">
        <f>S199*H199</f>
        <v>2.1999999999999999E-2</v>
      </c>
      <c r="AR199" s="142" t="s">
        <v>126</v>
      </c>
      <c r="AT199" s="142" t="s">
        <v>121</v>
      </c>
      <c r="AU199" s="142" t="s">
        <v>87</v>
      </c>
      <c r="AY199" s="16" t="s">
        <v>119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85</v>
      </c>
      <c r="BK199" s="143">
        <f>ROUND(I199*H199,2)</f>
        <v>0</v>
      </c>
      <c r="BL199" s="16" t="s">
        <v>126</v>
      </c>
      <c r="BM199" s="142" t="s">
        <v>261</v>
      </c>
    </row>
    <row r="200" spans="2:65" s="1" customFormat="1" ht="29.25">
      <c r="B200" s="31"/>
      <c r="D200" s="144" t="s">
        <v>128</v>
      </c>
      <c r="F200" s="145" t="s">
        <v>262</v>
      </c>
      <c r="I200" s="146"/>
      <c r="L200" s="31"/>
      <c r="M200" s="147"/>
      <c r="T200" s="55"/>
      <c r="AT200" s="16" t="s">
        <v>128</v>
      </c>
      <c r="AU200" s="16" t="s">
        <v>87</v>
      </c>
    </row>
    <row r="201" spans="2:65" s="12" customFormat="1" ht="11.25">
      <c r="B201" s="148"/>
      <c r="D201" s="144" t="s">
        <v>130</v>
      </c>
      <c r="E201" s="149" t="s">
        <v>1</v>
      </c>
      <c r="F201" s="150" t="s">
        <v>263</v>
      </c>
      <c r="H201" s="149" t="s">
        <v>1</v>
      </c>
      <c r="I201" s="151"/>
      <c r="L201" s="148"/>
      <c r="M201" s="152"/>
      <c r="T201" s="153"/>
      <c r="AT201" s="149" t="s">
        <v>130</v>
      </c>
      <c r="AU201" s="149" t="s">
        <v>87</v>
      </c>
      <c r="AV201" s="12" t="s">
        <v>85</v>
      </c>
      <c r="AW201" s="12" t="s">
        <v>34</v>
      </c>
      <c r="AX201" s="12" t="s">
        <v>77</v>
      </c>
      <c r="AY201" s="149" t="s">
        <v>119</v>
      </c>
    </row>
    <row r="202" spans="2:65" s="13" customFormat="1" ht="11.25">
      <c r="B202" s="154"/>
      <c r="D202" s="144" t="s">
        <v>130</v>
      </c>
      <c r="E202" s="155" t="s">
        <v>1</v>
      </c>
      <c r="F202" s="156" t="s">
        <v>264</v>
      </c>
      <c r="H202" s="157">
        <v>2</v>
      </c>
      <c r="I202" s="158"/>
      <c r="L202" s="154"/>
      <c r="M202" s="159"/>
      <c r="T202" s="160"/>
      <c r="AT202" s="155" t="s">
        <v>130</v>
      </c>
      <c r="AU202" s="155" t="s">
        <v>87</v>
      </c>
      <c r="AV202" s="13" t="s">
        <v>87</v>
      </c>
      <c r="AW202" s="13" t="s">
        <v>34</v>
      </c>
      <c r="AX202" s="13" t="s">
        <v>85</v>
      </c>
      <c r="AY202" s="155" t="s">
        <v>119</v>
      </c>
    </row>
    <row r="203" spans="2:65" s="1" customFormat="1" ht="33" customHeight="1">
      <c r="B203" s="31"/>
      <c r="C203" s="131" t="s">
        <v>265</v>
      </c>
      <c r="D203" s="131" t="s">
        <v>121</v>
      </c>
      <c r="E203" s="132" t="s">
        <v>266</v>
      </c>
      <c r="F203" s="133" t="s">
        <v>267</v>
      </c>
      <c r="G203" s="134" t="s">
        <v>147</v>
      </c>
      <c r="H203" s="135">
        <v>89.182000000000002</v>
      </c>
      <c r="I203" s="136"/>
      <c r="J203" s="137">
        <f>ROUND(I203*H203,2)</f>
        <v>0</v>
      </c>
      <c r="K203" s="133" t="s">
        <v>125</v>
      </c>
      <c r="L203" s="31"/>
      <c r="M203" s="138" t="s">
        <v>1</v>
      </c>
      <c r="N203" s="139" t="s">
        <v>42</v>
      </c>
      <c r="P203" s="140">
        <f>O203*H203</f>
        <v>0</v>
      </c>
      <c r="Q203" s="140">
        <v>0</v>
      </c>
      <c r="R203" s="140">
        <f>Q203*H203</f>
        <v>0</v>
      </c>
      <c r="S203" s="140">
        <v>0.47</v>
      </c>
      <c r="T203" s="141">
        <f>S203*H203</f>
        <v>41.91554</v>
      </c>
      <c r="AR203" s="142" t="s">
        <v>126</v>
      </c>
      <c r="AT203" s="142" t="s">
        <v>121</v>
      </c>
      <c r="AU203" s="142" t="s">
        <v>87</v>
      </c>
      <c r="AY203" s="16" t="s">
        <v>119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85</v>
      </c>
      <c r="BK203" s="143">
        <f>ROUND(I203*H203,2)</f>
        <v>0</v>
      </c>
      <c r="BL203" s="16" t="s">
        <v>126</v>
      </c>
      <c r="BM203" s="142" t="s">
        <v>268</v>
      </c>
    </row>
    <row r="204" spans="2:65" s="1" customFormat="1" ht="29.25">
      <c r="B204" s="31"/>
      <c r="D204" s="144" t="s">
        <v>128</v>
      </c>
      <c r="F204" s="145" t="s">
        <v>269</v>
      </c>
      <c r="I204" s="146"/>
      <c r="L204" s="31"/>
      <c r="M204" s="147"/>
      <c r="T204" s="55"/>
      <c r="AT204" s="16" t="s">
        <v>128</v>
      </c>
      <c r="AU204" s="16" t="s">
        <v>87</v>
      </c>
    </row>
    <row r="205" spans="2:65" s="12" customFormat="1" ht="11.25">
      <c r="B205" s="148"/>
      <c r="D205" s="144" t="s">
        <v>130</v>
      </c>
      <c r="E205" s="149" t="s">
        <v>1</v>
      </c>
      <c r="F205" s="150" t="s">
        <v>270</v>
      </c>
      <c r="H205" s="149" t="s">
        <v>1</v>
      </c>
      <c r="I205" s="151"/>
      <c r="L205" s="148"/>
      <c r="M205" s="152"/>
      <c r="T205" s="153"/>
      <c r="AT205" s="149" t="s">
        <v>130</v>
      </c>
      <c r="AU205" s="149" t="s">
        <v>87</v>
      </c>
      <c r="AV205" s="12" t="s">
        <v>85</v>
      </c>
      <c r="AW205" s="12" t="s">
        <v>34</v>
      </c>
      <c r="AX205" s="12" t="s">
        <v>77</v>
      </c>
      <c r="AY205" s="149" t="s">
        <v>119</v>
      </c>
    </row>
    <row r="206" spans="2:65" s="13" customFormat="1" ht="11.25">
      <c r="B206" s="154"/>
      <c r="D206" s="144" t="s">
        <v>130</v>
      </c>
      <c r="E206" s="155" t="s">
        <v>1</v>
      </c>
      <c r="F206" s="156" t="s">
        <v>271</v>
      </c>
      <c r="H206" s="157">
        <v>89.182000000000002</v>
      </c>
      <c r="I206" s="158"/>
      <c r="L206" s="154"/>
      <c r="M206" s="159"/>
      <c r="T206" s="160"/>
      <c r="AT206" s="155" t="s">
        <v>130</v>
      </c>
      <c r="AU206" s="155" t="s">
        <v>87</v>
      </c>
      <c r="AV206" s="13" t="s">
        <v>87</v>
      </c>
      <c r="AW206" s="13" t="s">
        <v>34</v>
      </c>
      <c r="AX206" s="13" t="s">
        <v>85</v>
      </c>
      <c r="AY206" s="155" t="s">
        <v>119</v>
      </c>
    </row>
    <row r="207" spans="2:65" s="1" customFormat="1" ht="16.5" customHeight="1">
      <c r="B207" s="31"/>
      <c r="C207" s="131" t="s">
        <v>272</v>
      </c>
      <c r="D207" s="131" t="s">
        <v>121</v>
      </c>
      <c r="E207" s="132" t="s">
        <v>273</v>
      </c>
      <c r="F207" s="133" t="s">
        <v>274</v>
      </c>
      <c r="G207" s="134" t="s">
        <v>189</v>
      </c>
      <c r="H207" s="135">
        <v>58.137999999999998</v>
      </c>
      <c r="I207" s="136"/>
      <c r="J207" s="137">
        <f>ROUND(I207*H207,2)</f>
        <v>0</v>
      </c>
      <c r="K207" s="133" t="s">
        <v>125</v>
      </c>
      <c r="L207" s="31"/>
      <c r="M207" s="138" t="s">
        <v>1</v>
      </c>
      <c r="N207" s="139" t="s">
        <v>42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126</v>
      </c>
      <c r="AT207" s="142" t="s">
        <v>121</v>
      </c>
      <c r="AU207" s="142" t="s">
        <v>87</v>
      </c>
      <c r="AY207" s="16" t="s">
        <v>119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6" t="s">
        <v>85</v>
      </c>
      <c r="BK207" s="143">
        <f>ROUND(I207*H207,2)</f>
        <v>0</v>
      </c>
      <c r="BL207" s="16" t="s">
        <v>126</v>
      </c>
      <c r="BM207" s="142" t="s">
        <v>275</v>
      </c>
    </row>
    <row r="208" spans="2:65" s="1" customFormat="1" ht="19.5">
      <c r="B208" s="31"/>
      <c r="D208" s="144" t="s">
        <v>128</v>
      </c>
      <c r="F208" s="145" t="s">
        <v>276</v>
      </c>
      <c r="I208" s="146"/>
      <c r="L208" s="31"/>
      <c r="M208" s="147"/>
      <c r="T208" s="55"/>
      <c r="AT208" s="16" t="s">
        <v>128</v>
      </c>
      <c r="AU208" s="16" t="s">
        <v>87</v>
      </c>
    </row>
    <row r="209" spans="2:65" s="1" customFormat="1" ht="24.2" customHeight="1">
      <c r="B209" s="31"/>
      <c r="C209" s="131" t="s">
        <v>277</v>
      </c>
      <c r="D209" s="131" t="s">
        <v>121</v>
      </c>
      <c r="E209" s="132" t="s">
        <v>278</v>
      </c>
      <c r="F209" s="133" t="s">
        <v>279</v>
      </c>
      <c r="G209" s="134" t="s">
        <v>147</v>
      </c>
      <c r="H209" s="135">
        <v>6</v>
      </c>
      <c r="I209" s="136"/>
      <c r="J209" s="137">
        <f>ROUND(I209*H209,2)</f>
        <v>0</v>
      </c>
      <c r="K209" s="133" t="s">
        <v>1</v>
      </c>
      <c r="L209" s="31"/>
      <c r="M209" s="138" t="s">
        <v>1</v>
      </c>
      <c r="N209" s="139" t="s">
        <v>42</v>
      </c>
      <c r="P209" s="140">
        <f>O209*H209</f>
        <v>0</v>
      </c>
      <c r="Q209" s="140">
        <v>0</v>
      </c>
      <c r="R209" s="140">
        <f>Q209*H209</f>
        <v>0</v>
      </c>
      <c r="S209" s="140">
        <v>0</v>
      </c>
      <c r="T209" s="141">
        <f>S209*H209</f>
        <v>0</v>
      </c>
      <c r="AR209" s="142" t="s">
        <v>126</v>
      </c>
      <c r="AT209" s="142" t="s">
        <v>121</v>
      </c>
      <c r="AU209" s="142" t="s">
        <v>87</v>
      </c>
      <c r="AY209" s="16" t="s">
        <v>119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85</v>
      </c>
      <c r="BK209" s="143">
        <f>ROUND(I209*H209,2)</f>
        <v>0</v>
      </c>
      <c r="BL209" s="16" t="s">
        <v>126</v>
      </c>
      <c r="BM209" s="142" t="s">
        <v>280</v>
      </c>
    </row>
    <row r="210" spans="2:65" s="1" customFormat="1" ht="19.5">
      <c r="B210" s="31"/>
      <c r="D210" s="144" t="s">
        <v>128</v>
      </c>
      <c r="F210" s="145" t="s">
        <v>279</v>
      </c>
      <c r="I210" s="146"/>
      <c r="L210" s="31"/>
      <c r="M210" s="147"/>
      <c r="T210" s="55"/>
      <c r="AT210" s="16" t="s">
        <v>128</v>
      </c>
      <c r="AU210" s="16" t="s">
        <v>87</v>
      </c>
    </row>
    <row r="211" spans="2:65" s="13" customFormat="1" ht="11.25">
      <c r="B211" s="154"/>
      <c r="D211" s="144" t="s">
        <v>130</v>
      </c>
      <c r="E211" s="155" t="s">
        <v>1</v>
      </c>
      <c r="F211" s="156" t="s">
        <v>281</v>
      </c>
      <c r="H211" s="157">
        <v>6</v>
      </c>
      <c r="I211" s="158"/>
      <c r="L211" s="154"/>
      <c r="M211" s="159"/>
      <c r="T211" s="160"/>
      <c r="AT211" s="155" t="s">
        <v>130</v>
      </c>
      <c r="AU211" s="155" t="s">
        <v>87</v>
      </c>
      <c r="AV211" s="13" t="s">
        <v>87</v>
      </c>
      <c r="AW211" s="13" t="s">
        <v>34</v>
      </c>
      <c r="AX211" s="13" t="s">
        <v>85</v>
      </c>
      <c r="AY211" s="155" t="s">
        <v>119</v>
      </c>
    </row>
    <row r="212" spans="2:65" s="1" customFormat="1" ht="37.9" customHeight="1">
      <c r="B212" s="31"/>
      <c r="C212" s="131" t="s">
        <v>282</v>
      </c>
      <c r="D212" s="131" t="s">
        <v>121</v>
      </c>
      <c r="E212" s="132" t="s">
        <v>283</v>
      </c>
      <c r="F212" s="133" t="s">
        <v>284</v>
      </c>
      <c r="G212" s="134" t="s">
        <v>147</v>
      </c>
      <c r="H212" s="135">
        <v>6</v>
      </c>
      <c r="I212" s="136"/>
      <c r="J212" s="137">
        <f>ROUND(I212*H212,2)</f>
        <v>0</v>
      </c>
      <c r="K212" s="133" t="s">
        <v>1</v>
      </c>
      <c r="L212" s="31"/>
      <c r="M212" s="138" t="s">
        <v>1</v>
      </c>
      <c r="N212" s="139" t="s">
        <v>42</v>
      </c>
      <c r="P212" s="140">
        <f>O212*H212</f>
        <v>0</v>
      </c>
      <c r="Q212" s="140">
        <v>0</v>
      </c>
      <c r="R212" s="140">
        <f>Q212*H212</f>
        <v>0</v>
      </c>
      <c r="S212" s="140">
        <v>0</v>
      </c>
      <c r="T212" s="141">
        <f>S212*H212</f>
        <v>0</v>
      </c>
      <c r="AR212" s="142" t="s">
        <v>126</v>
      </c>
      <c r="AT212" s="142" t="s">
        <v>121</v>
      </c>
      <c r="AU212" s="142" t="s">
        <v>87</v>
      </c>
      <c r="AY212" s="16" t="s">
        <v>119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6" t="s">
        <v>85</v>
      </c>
      <c r="BK212" s="143">
        <f>ROUND(I212*H212,2)</f>
        <v>0</v>
      </c>
      <c r="BL212" s="16" t="s">
        <v>126</v>
      </c>
      <c r="BM212" s="142" t="s">
        <v>285</v>
      </c>
    </row>
    <row r="213" spans="2:65" s="1" customFormat="1" ht="19.5">
      <c r="B213" s="31"/>
      <c r="D213" s="144" t="s">
        <v>128</v>
      </c>
      <c r="F213" s="145" t="s">
        <v>284</v>
      </c>
      <c r="I213" s="146"/>
      <c r="L213" s="31"/>
      <c r="M213" s="147"/>
      <c r="T213" s="55"/>
      <c r="AT213" s="16" t="s">
        <v>128</v>
      </c>
      <c r="AU213" s="16" t="s">
        <v>87</v>
      </c>
    </row>
    <row r="214" spans="2:65" s="1" customFormat="1" ht="19.5">
      <c r="B214" s="31"/>
      <c r="D214" s="144" t="s">
        <v>286</v>
      </c>
      <c r="F214" s="178" t="s">
        <v>287</v>
      </c>
      <c r="I214" s="146"/>
      <c r="L214" s="31"/>
      <c r="M214" s="147"/>
      <c r="T214" s="55"/>
      <c r="AT214" s="16" t="s">
        <v>286</v>
      </c>
      <c r="AU214" s="16" t="s">
        <v>87</v>
      </c>
    </row>
    <row r="215" spans="2:65" s="13" customFormat="1" ht="11.25">
      <c r="B215" s="154"/>
      <c r="D215" s="144" t="s">
        <v>130</v>
      </c>
      <c r="E215" s="155" t="s">
        <v>1</v>
      </c>
      <c r="F215" s="156" t="s">
        <v>288</v>
      </c>
      <c r="H215" s="157">
        <v>6</v>
      </c>
      <c r="I215" s="158"/>
      <c r="L215" s="154"/>
      <c r="M215" s="159"/>
      <c r="T215" s="160"/>
      <c r="AT215" s="155" t="s">
        <v>130</v>
      </c>
      <c r="AU215" s="155" t="s">
        <v>87</v>
      </c>
      <c r="AV215" s="13" t="s">
        <v>87</v>
      </c>
      <c r="AW215" s="13" t="s">
        <v>34</v>
      </c>
      <c r="AX215" s="13" t="s">
        <v>85</v>
      </c>
      <c r="AY215" s="155" t="s">
        <v>119</v>
      </c>
    </row>
    <row r="216" spans="2:65" s="11" customFormat="1" ht="20.85" customHeight="1">
      <c r="B216" s="119"/>
      <c r="D216" s="120" t="s">
        <v>76</v>
      </c>
      <c r="E216" s="129" t="s">
        <v>289</v>
      </c>
      <c r="F216" s="129" t="s">
        <v>290</v>
      </c>
      <c r="I216" s="122"/>
      <c r="J216" s="130">
        <f>BK216</f>
        <v>0</v>
      </c>
      <c r="L216" s="119"/>
      <c r="M216" s="124"/>
      <c r="P216" s="125">
        <f>SUM(P217:P266)</f>
        <v>0</v>
      </c>
      <c r="R216" s="125">
        <f>SUM(R217:R266)</f>
        <v>0</v>
      </c>
      <c r="T216" s="126">
        <f>SUM(T217:T266)</f>
        <v>0</v>
      </c>
      <c r="AR216" s="120" t="s">
        <v>85</v>
      </c>
      <c r="AT216" s="127" t="s">
        <v>76</v>
      </c>
      <c r="AU216" s="127" t="s">
        <v>87</v>
      </c>
      <c r="AY216" s="120" t="s">
        <v>119</v>
      </c>
      <c r="BK216" s="128">
        <f>SUM(BK217:BK266)</f>
        <v>0</v>
      </c>
    </row>
    <row r="217" spans="2:65" s="1" customFormat="1" ht="24.2" customHeight="1">
      <c r="B217" s="31"/>
      <c r="C217" s="131" t="s">
        <v>291</v>
      </c>
      <c r="D217" s="131" t="s">
        <v>121</v>
      </c>
      <c r="E217" s="132" t="s">
        <v>292</v>
      </c>
      <c r="F217" s="133" t="s">
        <v>293</v>
      </c>
      <c r="G217" s="134" t="s">
        <v>189</v>
      </c>
      <c r="H217" s="135">
        <v>58.137999999999998</v>
      </c>
      <c r="I217" s="136"/>
      <c r="J217" s="137">
        <f>ROUND(I217*H217,2)</f>
        <v>0</v>
      </c>
      <c r="K217" s="133" t="s">
        <v>125</v>
      </c>
      <c r="L217" s="31"/>
      <c r="M217" s="138" t="s">
        <v>1</v>
      </c>
      <c r="N217" s="139" t="s">
        <v>42</v>
      </c>
      <c r="P217" s="140">
        <f>O217*H217</f>
        <v>0</v>
      </c>
      <c r="Q217" s="140">
        <v>0</v>
      </c>
      <c r="R217" s="140">
        <f>Q217*H217</f>
        <v>0</v>
      </c>
      <c r="S217" s="140">
        <v>0</v>
      </c>
      <c r="T217" s="141">
        <f>S217*H217</f>
        <v>0</v>
      </c>
      <c r="AR217" s="142" t="s">
        <v>126</v>
      </c>
      <c r="AT217" s="142" t="s">
        <v>121</v>
      </c>
      <c r="AU217" s="142" t="s">
        <v>138</v>
      </c>
      <c r="AY217" s="16" t="s">
        <v>119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6" t="s">
        <v>85</v>
      </c>
      <c r="BK217" s="143">
        <f>ROUND(I217*H217,2)</f>
        <v>0</v>
      </c>
      <c r="BL217" s="16" t="s">
        <v>126</v>
      </c>
      <c r="BM217" s="142" t="s">
        <v>294</v>
      </c>
    </row>
    <row r="218" spans="2:65" s="1" customFormat="1" ht="19.5">
      <c r="B218" s="31"/>
      <c r="D218" s="144" t="s">
        <v>128</v>
      </c>
      <c r="F218" s="145" t="s">
        <v>295</v>
      </c>
      <c r="I218" s="146"/>
      <c r="L218" s="31"/>
      <c r="M218" s="147"/>
      <c r="T218" s="55"/>
      <c r="AT218" s="16" t="s">
        <v>128</v>
      </c>
      <c r="AU218" s="16" t="s">
        <v>138</v>
      </c>
    </row>
    <row r="219" spans="2:65" s="1" customFormat="1" ht="24.2" customHeight="1">
      <c r="B219" s="31"/>
      <c r="C219" s="131" t="s">
        <v>296</v>
      </c>
      <c r="D219" s="131" t="s">
        <v>121</v>
      </c>
      <c r="E219" s="132" t="s">
        <v>297</v>
      </c>
      <c r="F219" s="133" t="s">
        <v>298</v>
      </c>
      <c r="G219" s="134" t="s">
        <v>189</v>
      </c>
      <c r="H219" s="135">
        <v>872.07</v>
      </c>
      <c r="I219" s="136"/>
      <c r="J219" s="137">
        <f>ROUND(I219*H219,2)</f>
        <v>0</v>
      </c>
      <c r="K219" s="133" t="s">
        <v>125</v>
      </c>
      <c r="L219" s="31"/>
      <c r="M219" s="138" t="s">
        <v>1</v>
      </c>
      <c r="N219" s="139" t="s">
        <v>42</v>
      </c>
      <c r="P219" s="140">
        <f>O219*H219</f>
        <v>0</v>
      </c>
      <c r="Q219" s="140">
        <v>0</v>
      </c>
      <c r="R219" s="140">
        <f>Q219*H219</f>
        <v>0</v>
      </c>
      <c r="S219" s="140">
        <v>0</v>
      </c>
      <c r="T219" s="141">
        <f>S219*H219</f>
        <v>0</v>
      </c>
      <c r="AR219" s="142" t="s">
        <v>126</v>
      </c>
      <c r="AT219" s="142" t="s">
        <v>121</v>
      </c>
      <c r="AU219" s="142" t="s">
        <v>138</v>
      </c>
      <c r="AY219" s="16" t="s">
        <v>119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85</v>
      </c>
      <c r="BK219" s="143">
        <f>ROUND(I219*H219,2)</f>
        <v>0</v>
      </c>
      <c r="BL219" s="16" t="s">
        <v>126</v>
      </c>
      <c r="BM219" s="142" t="s">
        <v>299</v>
      </c>
    </row>
    <row r="220" spans="2:65" s="1" customFormat="1" ht="29.25">
      <c r="B220" s="31"/>
      <c r="D220" s="144" t="s">
        <v>128</v>
      </c>
      <c r="F220" s="145" t="s">
        <v>300</v>
      </c>
      <c r="I220" s="146"/>
      <c r="L220" s="31"/>
      <c r="M220" s="147"/>
      <c r="T220" s="55"/>
      <c r="AT220" s="16" t="s">
        <v>128</v>
      </c>
      <c r="AU220" s="16" t="s">
        <v>138</v>
      </c>
    </row>
    <row r="221" spans="2:65" s="12" customFormat="1" ht="11.25">
      <c r="B221" s="148"/>
      <c r="D221" s="144" t="s">
        <v>130</v>
      </c>
      <c r="E221" s="149" t="s">
        <v>1</v>
      </c>
      <c r="F221" s="150" t="s">
        <v>301</v>
      </c>
      <c r="H221" s="149" t="s">
        <v>1</v>
      </c>
      <c r="I221" s="151"/>
      <c r="L221" s="148"/>
      <c r="M221" s="152"/>
      <c r="T221" s="153"/>
      <c r="AT221" s="149" t="s">
        <v>130</v>
      </c>
      <c r="AU221" s="149" t="s">
        <v>138</v>
      </c>
      <c r="AV221" s="12" t="s">
        <v>85</v>
      </c>
      <c r="AW221" s="12" t="s">
        <v>34</v>
      </c>
      <c r="AX221" s="12" t="s">
        <v>77</v>
      </c>
      <c r="AY221" s="149" t="s">
        <v>119</v>
      </c>
    </row>
    <row r="222" spans="2:65" s="12" customFormat="1" ht="11.25">
      <c r="B222" s="148"/>
      <c r="D222" s="144" t="s">
        <v>130</v>
      </c>
      <c r="E222" s="149" t="s">
        <v>1</v>
      </c>
      <c r="F222" s="150" t="s">
        <v>302</v>
      </c>
      <c r="H222" s="149" t="s">
        <v>1</v>
      </c>
      <c r="I222" s="151"/>
      <c r="L222" s="148"/>
      <c r="M222" s="152"/>
      <c r="T222" s="153"/>
      <c r="AT222" s="149" t="s">
        <v>130</v>
      </c>
      <c r="AU222" s="149" t="s">
        <v>138</v>
      </c>
      <c r="AV222" s="12" t="s">
        <v>85</v>
      </c>
      <c r="AW222" s="12" t="s">
        <v>34</v>
      </c>
      <c r="AX222" s="12" t="s">
        <v>77</v>
      </c>
      <c r="AY222" s="149" t="s">
        <v>119</v>
      </c>
    </row>
    <row r="223" spans="2:65" s="13" customFormat="1" ht="11.25">
      <c r="B223" s="154"/>
      <c r="D223" s="144" t="s">
        <v>130</v>
      </c>
      <c r="E223" s="155" t="s">
        <v>1</v>
      </c>
      <c r="F223" s="156" t="s">
        <v>303</v>
      </c>
      <c r="H223" s="157">
        <v>872.07</v>
      </c>
      <c r="I223" s="158"/>
      <c r="L223" s="154"/>
      <c r="M223" s="159"/>
      <c r="T223" s="160"/>
      <c r="AT223" s="155" t="s">
        <v>130</v>
      </c>
      <c r="AU223" s="155" t="s">
        <v>138</v>
      </c>
      <c r="AV223" s="13" t="s">
        <v>87</v>
      </c>
      <c r="AW223" s="13" t="s">
        <v>34</v>
      </c>
      <c r="AX223" s="13" t="s">
        <v>85</v>
      </c>
      <c r="AY223" s="155" t="s">
        <v>119</v>
      </c>
    </row>
    <row r="224" spans="2:65" s="1" customFormat="1" ht="37.9" customHeight="1">
      <c r="B224" s="31"/>
      <c r="C224" s="131" t="s">
        <v>304</v>
      </c>
      <c r="D224" s="131" t="s">
        <v>121</v>
      </c>
      <c r="E224" s="132" t="s">
        <v>305</v>
      </c>
      <c r="F224" s="133" t="s">
        <v>306</v>
      </c>
      <c r="G224" s="134" t="s">
        <v>189</v>
      </c>
      <c r="H224" s="135">
        <v>16.222000000000001</v>
      </c>
      <c r="I224" s="136"/>
      <c r="J224" s="137">
        <f>ROUND(I224*H224,2)</f>
        <v>0</v>
      </c>
      <c r="K224" s="133" t="s">
        <v>125</v>
      </c>
      <c r="L224" s="31"/>
      <c r="M224" s="138" t="s">
        <v>1</v>
      </c>
      <c r="N224" s="139" t="s">
        <v>42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126</v>
      </c>
      <c r="AT224" s="142" t="s">
        <v>121</v>
      </c>
      <c r="AU224" s="142" t="s">
        <v>138</v>
      </c>
      <c r="AY224" s="16" t="s">
        <v>119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85</v>
      </c>
      <c r="BK224" s="143">
        <f>ROUND(I224*H224,2)</f>
        <v>0</v>
      </c>
      <c r="BL224" s="16" t="s">
        <v>126</v>
      </c>
      <c r="BM224" s="142" t="s">
        <v>307</v>
      </c>
    </row>
    <row r="225" spans="2:65" s="1" customFormat="1" ht="29.25">
      <c r="B225" s="31"/>
      <c r="D225" s="144" t="s">
        <v>128</v>
      </c>
      <c r="F225" s="145" t="s">
        <v>308</v>
      </c>
      <c r="I225" s="146"/>
      <c r="L225" s="31"/>
      <c r="M225" s="147"/>
      <c r="T225" s="55"/>
      <c r="AT225" s="16" t="s">
        <v>128</v>
      </c>
      <c r="AU225" s="16" t="s">
        <v>138</v>
      </c>
    </row>
    <row r="226" spans="2:65" s="12" customFormat="1" ht="11.25">
      <c r="B226" s="148"/>
      <c r="D226" s="144" t="s">
        <v>130</v>
      </c>
      <c r="E226" s="149" t="s">
        <v>1</v>
      </c>
      <c r="F226" s="150" t="s">
        <v>309</v>
      </c>
      <c r="H226" s="149" t="s">
        <v>1</v>
      </c>
      <c r="I226" s="151"/>
      <c r="L226" s="148"/>
      <c r="M226" s="152"/>
      <c r="T226" s="153"/>
      <c r="AT226" s="149" t="s">
        <v>130</v>
      </c>
      <c r="AU226" s="149" t="s">
        <v>138</v>
      </c>
      <c r="AV226" s="12" t="s">
        <v>85</v>
      </c>
      <c r="AW226" s="12" t="s">
        <v>34</v>
      </c>
      <c r="AX226" s="12" t="s">
        <v>77</v>
      </c>
      <c r="AY226" s="149" t="s">
        <v>119</v>
      </c>
    </row>
    <row r="227" spans="2:65" s="12" customFormat="1" ht="11.25">
      <c r="B227" s="148"/>
      <c r="D227" s="144" t="s">
        <v>130</v>
      </c>
      <c r="E227" s="149" t="s">
        <v>1</v>
      </c>
      <c r="F227" s="150" t="s">
        <v>310</v>
      </c>
      <c r="H227" s="149" t="s">
        <v>1</v>
      </c>
      <c r="I227" s="151"/>
      <c r="L227" s="148"/>
      <c r="M227" s="152"/>
      <c r="T227" s="153"/>
      <c r="AT227" s="149" t="s">
        <v>130</v>
      </c>
      <c r="AU227" s="149" t="s">
        <v>138</v>
      </c>
      <c r="AV227" s="12" t="s">
        <v>85</v>
      </c>
      <c r="AW227" s="12" t="s">
        <v>34</v>
      </c>
      <c r="AX227" s="12" t="s">
        <v>77</v>
      </c>
      <c r="AY227" s="149" t="s">
        <v>119</v>
      </c>
    </row>
    <row r="228" spans="2:65" s="12" customFormat="1" ht="22.5">
      <c r="B228" s="148"/>
      <c r="D228" s="144" t="s">
        <v>130</v>
      </c>
      <c r="E228" s="149" t="s">
        <v>1</v>
      </c>
      <c r="F228" s="150" t="s">
        <v>311</v>
      </c>
      <c r="H228" s="149" t="s">
        <v>1</v>
      </c>
      <c r="I228" s="151"/>
      <c r="L228" s="148"/>
      <c r="M228" s="152"/>
      <c r="T228" s="153"/>
      <c r="AT228" s="149" t="s">
        <v>130</v>
      </c>
      <c r="AU228" s="149" t="s">
        <v>138</v>
      </c>
      <c r="AV228" s="12" t="s">
        <v>85</v>
      </c>
      <c r="AW228" s="12" t="s">
        <v>34</v>
      </c>
      <c r="AX228" s="12" t="s">
        <v>77</v>
      </c>
      <c r="AY228" s="149" t="s">
        <v>119</v>
      </c>
    </row>
    <row r="229" spans="2:65" s="13" customFormat="1" ht="11.25">
      <c r="B229" s="154"/>
      <c r="D229" s="144" t="s">
        <v>130</v>
      </c>
      <c r="E229" s="155" t="s">
        <v>1</v>
      </c>
      <c r="F229" s="156" t="s">
        <v>312</v>
      </c>
      <c r="H229" s="157">
        <v>16.222000000000001</v>
      </c>
      <c r="I229" s="158"/>
      <c r="L229" s="154"/>
      <c r="M229" s="159"/>
      <c r="T229" s="160"/>
      <c r="AT229" s="155" t="s">
        <v>130</v>
      </c>
      <c r="AU229" s="155" t="s">
        <v>138</v>
      </c>
      <c r="AV229" s="13" t="s">
        <v>87</v>
      </c>
      <c r="AW229" s="13" t="s">
        <v>34</v>
      </c>
      <c r="AX229" s="13" t="s">
        <v>77</v>
      </c>
      <c r="AY229" s="155" t="s">
        <v>119</v>
      </c>
    </row>
    <row r="230" spans="2:65" s="13" customFormat="1" ht="11.25">
      <c r="B230" s="154"/>
      <c r="D230" s="144" t="s">
        <v>130</v>
      </c>
      <c r="E230" s="155" t="s">
        <v>1</v>
      </c>
      <c r="F230" s="156" t="s">
        <v>313</v>
      </c>
      <c r="H230" s="157">
        <v>16.222000000000001</v>
      </c>
      <c r="I230" s="158"/>
      <c r="L230" s="154"/>
      <c r="M230" s="159"/>
      <c r="T230" s="160"/>
      <c r="AT230" s="155" t="s">
        <v>130</v>
      </c>
      <c r="AU230" s="155" t="s">
        <v>138</v>
      </c>
      <c r="AV230" s="13" t="s">
        <v>87</v>
      </c>
      <c r="AW230" s="13" t="s">
        <v>34</v>
      </c>
      <c r="AX230" s="13" t="s">
        <v>85</v>
      </c>
      <c r="AY230" s="155" t="s">
        <v>119</v>
      </c>
    </row>
    <row r="231" spans="2:65" s="1" customFormat="1" ht="33" customHeight="1">
      <c r="B231" s="31"/>
      <c r="C231" s="131" t="s">
        <v>314</v>
      </c>
      <c r="D231" s="131" t="s">
        <v>121</v>
      </c>
      <c r="E231" s="132" t="s">
        <v>315</v>
      </c>
      <c r="F231" s="133" t="s">
        <v>316</v>
      </c>
      <c r="G231" s="134" t="s">
        <v>189</v>
      </c>
      <c r="H231" s="135">
        <v>39.941000000000003</v>
      </c>
      <c r="I231" s="136"/>
      <c r="J231" s="137">
        <f>ROUND(I231*H231,2)</f>
        <v>0</v>
      </c>
      <c r="K231" s="133" t="s">
        <v>125</v>
      </c>
      <c r="L231" s="31"/>
      <c r="M231" s="138" t="s">
        <v>1</v>
      </c>
      <c r="N231" s="139" t="s">
        <v>42</v>
      </c>
      <c r="P231" s="140">
        <f>O231*H231</f>
        <v>0</v>
      </c>
      <c r="Q231" s="140">
        <v>0</v>
      </c>
      <c r="R231" s="140">
        <f>Q231*H231</f>
        <v>0</v>
      </c>
      <c r="S231" s="140">
        <v>0</v>
      </c>
      <c r="T231" s="141">
        <f>S231*H231</f>
        <v>0</v>
      </c>
      <c r="AR231" s="142" t="s">
        <v>126</v>
      </c>
      <c r="AT231" s="142" t="s">
        <v>121</v>
      </c>
      <c r="AU231" s="142" t="s">
        <v>138</v>
      </c>
      <c r="AY231" s="16" t="s">
        <v>119</v>
      </c>
      <c r="BE231" s="143">
        <f>IF(N231="základní",J231,0)</f>
        <v>0</v>
      </c>
      <c r="BF231" s="143">
        <f>IF(N231="snížená",J231,0)</f>
        <v>0</v>
      </c>
      <c r="BG231" s="143">
        <f>IF(N231="zákl. přenesená",J231,0)</f>
        <v>0</v>
      </c>
      <c r="BH231" s="143">
        <f>IF(N231="sníž. přenesená",J231,0)</f>
        <v>0</v>
      </c>
      <c r="BI231" s="143">
        <f>IF(N231="nulová",J231,0)</f>
        <v>0</v>
      </c>
      <c r="BJ231" s="16" t="s">
        <v>85</v>
      </c>
      <c r="BK231" s="143">
        <f>ROUND(I231*H231,2)</f>
        <v>0</v>
      </c>
      <c r="BL231" s="16" t="s">
        <v>126</v>
      </c>
      <c r="BM231" s="142" t="s">
        <v>317</v>
      </c>
    </row>
    <row r="232" spans="2:65" s="1" customFormat="1" ht="19.5">
      <c r="B232" s="31"/>
      <c r="D232" s="144" t="s">
        <v>128</v>
      </c>
      <c r="F232" s="145" t="s">
        <v>318</v>
      </c>
      <c r="I232" s="146"/>
      <c r="L232" s="31"/>
      <c r="M232" s="147"/>
      <c r="T232" s="55"/>
      <c r="AT232" s="16" t="s">
        <v>128</v>
      </c>
      <c r="AU232" s="16" t="s">
        <v>138</v>
      </c>
    </row>
    <row r="233" spans="2:65" s="12" customFormat="1" ht="11.25">
      <c r="B233" s="148"/>
      <c r="D233" s="144" t="s">
        <v>130</v>
      </c>
      <c r="E233" s="149" t="s">
        <v>1</v>
      </c>
      <c r="F233" s="150" t="s">
        <v>319</v>
      </c>
      <c r="H233" s="149" t="s">
        <v>1</v>
      </c>
      <c r="I233" s="151"/>
      <c r="L233" s="148"/>
      <c r="M233" s="152"/>
      <c r="T233" s="153"/>
      <c r="AT233" s="149" t="s">
        <v>130</v>
      </c>
      <c r="AU233" s="149" t="s">
        <v>138</v>
      </c>
      <c r="AV233" s="12" t="s">
        <v>85</v>
      </c>
      <c r="AW233" s="12" t="s">
        <v>34</v>
      </c>
      <c r="AX233" s="12" t="s">
        <v>77</v>
      </c>
      <c r="AY233" s="149" t="s">
        <v>119</v>
      </c>
    </row>
    <row r="234" spans="2:65" s="12" customFormat="1" ht="11.25">
      <c r="B234" s="148"/>
      <c r="D234" s="144" t="s">
        <v>130</v>
      </c>
      <c r="E234" s="149" t="s">
        <v>1</v>
      </c>
      <c r="F234" s="150" t="s">
        <v>320</v>
      </c>
      <c r="H234" s="149" t="s">
        <v>1</v>
      </c>
      <c r="I234" s="151"/>
      <c r="L234" s="148"/>
      <c r="M234" s="152"/>
      <c r="T234" s="153"/>
      <c r="AT234" s="149" t="s">
        <v>130</v>
      </c>
      <c r="AU234" s="149" t="s">
        <v>138</v>
      </c>
      <c r="AV234" s="12" t="s">
        <v>85</v>
      </c>
      <c r="AW234" s="12" t="s">
        <v>34</v>
      </c>
      <c r="AX234" s="12" t="s">
        <v>77</v>
      </c>
      <c r="AY234" s="149" t="s">
        <v>119</v>
      </c>
    </row>
    <row r="235" spans="2:65" s="13" customFormat="1" ht="11.25">
      <c r="B235" s="154"/>
      <c r="D235" s="144" t="s">
        <v>130</v>
      </c>
      <c r="E235" s="155" t="s">
        <v>1</v>
      </c>
      <c r="F235" s="156" t="s">
        <v>321</v>
      </c>
      <c r="H235" s="157">
        <v>39.941000000000003</v>
      </c>
      <c r="I235" s="158"/>
      <c r="L235" s="154"/>
      <c r="M235" s="159"/>
      <c r="T235" s="160"/>
      <c r="AT235" s="155" t="s">
        <v>130</v>
      </c>
      <c r="AU235" s="155" t="s">
        <v>138</v>
      </c>
      <c r="AV235" s="13" t="s">
        <v>87</v>
      </c>
      <c r="AW235" s="13" t="s">
        <v>34</v>
      </c>
      <c r="AX235" s="13" t="s">
        <v>85</v>
      </c>
      <c r="AY235" s="155" t="s">
        <v>119</v>
      </c>
    </row>
    <row r="236" spans="2:65" s="1" customFormat="1" ht="33" customHeight="1">
      <c r="B236" s="31"/>
      <c r="C236" s="131" t="s">
        <v>322</v>
      </c>
      <c r="D236" s="131" t="s">
        <v>121</v>
      </c>
      <c r="E236" s="132" t="s">
        <v>323</v>
      </c>
      <c r="F236" s="133" t="s">
        <v>324</v>
      </c>
      <c r="G236" s="134" t="s">
        <v>189</v>
      </c>
      <c r="H236" s="135">
        <v>1</v>
      </c>
      <c r="I236" s="136"/>
      <c r="J236" s="137">
        <f>ROUND(I236*H236,2)</f>
        <v>0</v>
      </c>
      <c r="K236" s="133" t="s">
        <v>125</v>
      </c>
      <c r="L236" s="31"/>
      <c r="M236" s="138" t="s">
        <v>1</v>
      </c>
      <c r="N236" s="139" t="s">
        <v>42</v>
      </c>
      <c r="P236" s="140">
        <f>O236*H236</f>
        <v>0</v>
      </c>
      <c r="Q236" s="140">
        <v>0</v>
      </c>
      <c r="R236" s="140">
        <f>Q236*H236</f>
        <v>0</v>
      </c>
      <c r="S236" s="140">
        <v>0</v>
      </c>
      <c r="T236" s="141">
        <f>S236*H236</f>
        <v>0</v>
      </c>
      <c r="AR236" s="142" t="s">
        <v>126</v>
      </c>
      <c r="AT236" s="142" t="s">
        <v>121</v>
      </c>
      <c r="AU236" s="142" t="s">
        <v>138</v>
      </c>
      <c r="AY236" s="16" t="s">
        <v>119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6" t="s">
        <v>85</v>
      </c>
      <c r="BK236" s="143">
        <f>ROUND(I236*H236,2)</f>
        <v>0</v>
      </c>
      <c r="BL236" s="16" t="s">
        <v>126</v>
      </c>
      <c r="BM236" s="142" t="s">
        <v>325</v>
      </c>
    </row>
    <row r="237" spans="2:65" s="1" customFormat="1" ht="29.25">
      <c r="B237" s="31"/>
      <c r="D237" s="144" t="s">
        <v>128</v>
      </c>
      <c r="F237" s="145" t="s">
        <v>326</v>
      </c>
      <c r="I237" s="146"/>
      <c r="L237" s="31"/>
      <c r="M237" s="147"/>
      <c r="T237" s="55"/>
      <c r="AT237" s="16" t="s">
        <v>128</v>
      </c>
      <c r="AU237" s="16" t="s">
        <v>138</v>
      </c>
    </row>
    <row r="238" spans="2:65" s="12" customFormat="1" ht="11.25">
      <c r="B238" s="148"/>
      <c r="D238" s="144" t="s">
        <v>130</v>
      </c>
      <c r="E238" s="149" t="s">
        <v>1</v>
      </c>
      <c r="F238" s="150" t="s">
        <v>327</v>
      </c>
      <c r="H238" s="149" t="s">
        <v>1</v>
      </c>
      <c r="I238" s="151"/>
      <c r="L238" s="148"/>
      <c r="M238" s="152"/>
      <c r="T238" s="153"/>
      <c r="AT238" s="149" t="s">
        <v>130</v>
      </c>
      <c r="AU238" s="149" t="s">
        <v>138</v>
      </c>
      <c r="AV238" s="12" t="s">
        <v>85</v>
      </c>
      <c r="AW238" s="12" t="s">
        <v>34</v>
      </c>
      <c r="AX238" s="12" t="s">
        <v>77</v>
      </c>
      <c r="AY238" s="149" t="s">
        <v>119</v>
      </c>
    </row>
    <row r="239" spans="2:65" s="13" customFormat="1" ht="11.25">
      <c r="B239" s="154"/>
      <c r="D239" s="144" t="s">
        <v>130</v>
      </c>
      <c r="E239" s="155" t="s">
        <v>1</v>
      </c>
      <c r="F239" s="156" t="s">
        <v>85</v>
      </c>
      <c r="H239" s="157">
        <v>1</v>
      </c>
      <c r="I239" s="158"/>
      <c r="L239" s="154"/>
      <c r="M239" s="159"/>
      <c r="T239" s="160"/>
      <c r="AT239" s="155" t="s">
        <v>130</v>
      </c>
      <c r="AU239" s="155" t="s">
        <v>138</v>
      </c>
      <c r="AV239" s="13" t="s">
        <v>87</v>
      </c>
      <c r="AW239" s="13" t="s">
        <v>34</v>
      </c>
      <c r="AX239" s="13" t="s">
        <v>85</v>
      </c>
      <c r="AY239" s="155" t="s">
        <v>119</v>
      </c>
    </row>
    <row r="240" spans="2:65" s="1" customFormat="1" ht="33" customHeight="1">
      <c r="B240" s="31"/>
      <c r="C240" s="131" t="s">
        <v>328</v>
      </c>
      <c r="D240" s="131" t="s">
        <v>121</v>
      </c>
      <c r="E240" s="132" t="s">
        <v>329</v>
      </c>
      <c r="F240" s="133" t="s">
        <v>330</v>
      </c>
      <c r="G240" s="134" t="s">
        <v>189</v>
      </c>
      <c r="H240" s="135">
        <v>0.05</v>
      </c>
      <c r="I240" s="136"/>
      <c r="J240" s="137">
        <f>ROUND(I240*H240,2)</f>
        <v>0</v>
      </c>
      <c r="K240" s="133" t="s">
        <v>125</v>
      </c>
      <c r="L240" s="31"/>
      <c r="M240" s="138" t="s">
        <v>1</v>
      </c>
      <c r="N240" s="139" t="s">
        <v>42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126</v>
      </c>
      <c r="AT240" s="142" t="s">
        <v>121</v>
      </c>
      <c r="AU240" s="142" t="s">
        <v>138</v>
      </c>
      <c r="AY240" s="16" t="s">
        <v>119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85</v>
      </c>
      <c r="BK240" s="143">
        <f>ROUND(I240*H240,2)</f>
        <v>0</v>
      </c>
      <c r="BL240" s="16" t="s">
        <v>126</v>
      </c>
      <c r="BM240" s="142" t="s">
        <v>331</v>
      </c>
    </row>
    <row r="241" spans="2:65" s="1" customFormat="1" ht="19.5">
      <c r="B241" s="31"/>
      <c r="D241" s="144" t="s">
        <v>128</v>
      </c>
      <c r="F241" s="145" t="s">
        <v>332</v>
      </c>
      <c r="I241" s="146"/>
      <c r="L241" s="31"/>
      <c r="M241" s="147"/>
      <c r="T241" s="55"/>
      <c r="AT241" s="16" t="s">
        <v>128</v>
      </c>
      <c r="AU241" s="16" t="s">
        <v>138</v>
      </c>
    </row>
    <row r="242" spans="2:65" s="12" customFormat="1" ht="11.25">
      <c r="B242" s="148"/>
      <c r="D242" s="144" t="s">
        <v>130</v>
      </c>
      <c r="E242" s="149" t="s">
        <v>1</v>
      </c>
      <c r="F242" s="150" t="s">
        <v>319</v>
      </c>
      <c r="H242" s="149" t="s">
        <v>1</v>
      </c>
      <c r="I242" s="151"/>
      <c r="L242" s="148"/>
      <c r="M242" s="152"/>
      <c r="T242" s="153"/>
      <c r="AT242" s="149" t="s">
        <v>130</v>
      </c>
      <c r="AU242" s="149" t="s">
        <v>138</v>
      </c>
      <c r="AV242" s="12" t="s">
        <v>85</v>
      </c>
      <c r="AW242" s="12" t="s">
        <v>34</v>
      </c>
      <c r="AX242" s="12" t="s">
        <v>77</v>
      </c>
      <c r="AY242" s="149" t="s">
        <v>119</v>
      </c>
    </row>
    <row r="243" spans="2:65" s="12" customFormat="1" ht="11.25">
      <c r="B243" s="148"/>
      <c r="D243" s="144" t="s">
        <v>130</v>
      </c>
      <c r="E243" s="149" t="s">
        <v>1</v>
      </c>
      <c r="F243" s="150" t="s">
        <v>320</v>
      </c>
      <c r="H243" s="149" t="s">
        <v>1</v>
      </c>
      <c r="I243" s="151"/>
      <c r="L243" s="148"/>
      <c r="M243" s="152"/>
      <c r="T243" s="153"/>
      <c r="AT243" s="149" t="s">
        <v>130</v>
      </c>
      <c r="AU243" s="149" t="s">
        <v>138</v>
      </c>
      <c r="AV243" s="12" t="s">
        <v>85</v>
      </c>
      <c r="AW243" s="12" t="s">
        <v>34</v>
      </c>
      <c r="AX243" s="12" t="s">
        <v>77</v>
      </c>
      <c r="AY243" s="149" t="s">
        <v>119</v>
      </c>
    </row>
    <row r="244" spans="2:65" s="13" customFormat="1" ht="11.25">
      <c r="B244" s="154"/>
      <c r="D244" s="144" t="s">
        <v>130</v>
      </c>
      <c r="E244" s="155" t="s">
        <v>1</v>
      </c>
      <c r="F244" s="156" t="s">
        <v>333</v>
      </c>
      <c r="H244" s="157">
        <v>0.05</v>
      </c>
      <c r="I244" s="158"/>
      <c r="L244" s="154"/>
      <c r="M244" s="159"/>
      <c r="T244" s="160"/>
      <c r="AT244" s="155" t="s">
        <v>130</v>
      </c>
      <c r="AU244" s="155" t="s">
        <v>138</v>
      </c>
      <c r="AV244" s="13" t="s">
        <v>87</v>
      </c>
      <c r="AW244" s="13" t="s">
        <v>34</v>
      </c>
      <c r="AX244" s="13" t="s">
        <v>85</v>
      </c>
      <c r="AY244" s="155" t="s">
        <v>119</v>
      </c>
    </row>
    <row r="245" spans="2:65" s="1" customFormat="1" ht="33" customHeight="1">
      <c r="B245" s="31"/>
      <c r="C245" s="131" t="s">
        <v>334</v>
      </c>
      <c r="D245" s="131" t="s">
        <v>121</v>
      </c>
      <c r="E245" s="132" t="s">
        <v>335</v>
      </c>
      <c r="F245" s="133" t="s">
        <v>336</v>
      </c>
      <c r="G245" s="134" t="s">
        <v>189</v>
      </c>
      <c r="H245" s="135">
        <v>0.5</v>
      </c>
      <c r="I245" s="136"/>
      <c r="J245" s="137">
        <f>ROUND(I245*H245,2)</f>
        <v>0</v>
      </c>
      <c r="K245" s="133" t="s">
        <v>125</v>
      </c>
      <c r="L245" s="31"/>
      <c r="M245" s="138" t="s">
        <v>1</v>
      </c>
      <c r="N245" s="139" t="s">
        <v>42</v>
      </c>
      <c r="P245" s="140">
        <f>O245*H245</f>
        <v>0</v>
      </c>
      <c r="Q245" s="140">
        <v>0</v>
      </c>
      <c r="R245" s="140">
        <f>Q245*H245</f>
        <v>0</v>
      </c>
      <c r="S245" s="140">
        <v>0</v>
      </c>
      <c r="T245" s="141">
        <f>S245*H245</f>
        <v>0</v>
      </c>
      <c r="AR245" s="142" t="s">
        <v>126</v>
      </c>
      <c r="AT245" s="142" t="s">
        <v>121</v>
      </c>
      <c r="AU245" s="142" t="s">
        <v>138</v>
      </c>
      <c r="AY245" s="16" t="s">
        <v>119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85</v>
      </c>
      <c r="BK245" s="143">
        <f>ROUND(I245*H245,2)</f>
        <v>0</v>
      </c>
      <c r="BL245" s="16" t="s">
        <v>126</v>
      </c>
      <c r="BM245" s="142" t="s">
        <v>337</v>
      </c>
    </row>
    <row r="246" spans="2:65" s="1" customFormat="1" ht="19.5">
      <c r="B246" s="31"/>
      <c r="D246" s="144" t="s">
        <v>128</v>
      </c>
      <c r="F246" s="145" t="s">
        <v>338</v>
      </c>
      <c r="I246" s="146"/>
      <c r="L246" s="31"/>
      <c r="M246" s="147"/>
      <c r="T246" s="55"/>
      <c r="AT246" s="16" t="s">
        <v>128</v>
      </c>
      <c r="AU246" s="16" t="s">
        <v>138</v>
      </c>
    </row>
    <row r="247" spans="2:65" s="12" customFormat="1" ht="11.25">
      <c r="B247" s="148"/>
      <c r="D247" s="144" t="s">
        <v>130</v>
      </c>
      <c r="E247" s="149" t="s">
        <v>1</v>
      </c>
      <c r="F247" s="150" t="s">
        <v>319</v>
      </c>
      <c r="H247" s="149" t="s">
        <v>1</v>
      </c>
      <c r="I247" s="151"/>
      <c r="L247" s="148"/>
      <c r="M247" s="152"/>
      <c r="T247" s="153"/>
      <c r="AT247" s="149" t="s">
        <v>130</v>
      </c>
      <c r="AU247" s="149" t="s">
        <v>138</v>
      </c>
      <c r="AV247" s="12" t="s">
        <v>85</v>
      </c>
      <c r="AW247" s="12" t="s">
        <v>34</v>
      </c>
      <c r="AX247" s="12" t="s">
        <v>77</v>
      </c>
      <c r="AY247" s="149" t="s">
        <v>119</v>
      </c>
    </row>
    <row r="248" spans="2:65" s="12" customFormat="1" ht="11.25">
      <c r="B248" s="148"/>
      <c r="D248" s="144" t="s">
        <v>130</v>
      </c>
      <c r="E248" s="149" t="s">
        <v>1</v>
      </c>
      <c r="F248" s="150" t="s">
        <v>320</v>
      </c>
      <c r="H248" s="149" t="s">
        <v>1</v>
      </c>
      <c r="I248" s="151"/>
      <c r="L248" s="148"/>
      <c r="M248" s="152"/>
      <c r="T248" s="153"/>
      <c r="AT248" s="149" t="s">
        <v>130</v>
      </c>
      <c r="AU248" s="149" t="s">
        <v>138</v>
      </c>
      <c r="AV248" s="12" t="s">
        <v>85</v>
      </c>
      <c r="AW248" s="12" t="s">
        <v>34</v>
      </c>
      <c r="AX248" s="12" t="s">
        <v>77</v>
      </c>
      <c r="AY248" s="149" t="s">
        <v>119</v>
      </c>
    </row>
    <row r="249" spans="2:65" s="13" customFormat="1" ht="11.25">
      <c r="B249" s="154"/>
      <c r="D249" s="144" t="s">
        <v>130</v>
      </c>
      <c r="E249" s="155" t="s">
        <v>1</v>
      </c>
      <c r="F249" s="156" t="s">
        <v>339</v>
      </c>
      <c r="H249" s="157">
        <v>0.5</v>
      </c>
      <c r="I249" s="158"/>
      <c r="L249" s="154"/>
      <c r="M249" s="159"/>
      <c r="T249" s="160"/>
      <c r="AT249" s="155" t="s">
        <v>130</v>
      </c>
      <c r="AU249" s="155" t="s">
        <v>138</v>
      </c>
      <c r="AV249" s="13" t="s">
        <v>87</v>
      </c>
      <c r="AW249" s="13" t="s">
        <v>34</v>
      </c>
      <c r="AX249" s="13" t="s">
        <v>85</v>
      </c>
      <c r="AY249" s="155" t="s">
        <v>119</v>
      </c>
    </row>
    <row r="250" spans="2:65" s="1" customFormat="1" ht="37.9" customHeight="1">
      <c r="B250" s="31"/>
      <c r="C250" s="131" t="s">
        <v>340</v>
      </c>
      <c r="D250" s="131" t="s">
        <v>121</v>
      </c>
      <c r="E250" s="132" t="s">
        <v>341</v>
      </c>
      <c r="F250" s="133" t="s">
        <v>342</v>
      </c>
      <c r="G250" s="134" t="s">
        <v>189</v>
      </c>
      <c r="H250" s="135">
        <v>2.5000000000000001E-2</v>
      </c>
      <c r="I250" s="136"/>
      <c r="J250" s="137">
        <f>ROUND(I250*H250,2)</f>
        <v>0</v>
      </c>
      <c r="K250" s="133" t="s">
        <v>125</v>
      </c>
      <c r="L250" s="31"/>
      <c r="M250" s="138" t="s">
        <v>1</v>
      </c>
      <c r="N250" s="139" t="s">
        <v>42</v>
      </c>
      <c r="P250" s="140">
        <f>O250*H250</f>
        <v>0</v>
      </c>
      <c r="Q250" s="140">
        <v>0</v>
      </c>
      <c r="R250" s="140">
        <f>Q250*H250</f>
        <v>0</v>
      </c>
      <c r="S250" s="140">
        <v>0</v>
      </c>
      <c r="T250" s="141">
        <f>S250*H250</f>
        <v>0</v>
      </c>
      <c r="AR250" s="142" t="s">
        <v>126</v>
      </c>
      <c r="AT250" s="142" t="s">
        <v>121</v>
      </c>
      <c r="AU250" s="142" t="s">
        <v>138</v>
      </c>
      <c r="AY250" s="16" t="s">
        <v>119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85</v>
      </c>
      <c r="BK250" s="143">
        <f>ROUND(I250*H250,2)</f>
        <v>0</v>
      </c>
      <c r="BL250" s="16" t="s">
        <v>126</v>
      </c>
      <c r="BM250" s="142" t="s">
        <v>343</v>
      </c>
    </row>
    <row r="251" spans="2:65" s="1" customFormat="1" ht="29.25">
      <c r="B251" s="31"/>
      <c r="D251" s="144" t="s">
        <v>128</v>
      </c>
      <c r="F251" s="145" t="s">
        <v>344</v>
      </c>
      <c r="I251" s="146"/>
      <c r="L251" s="31"/>
      <c r="M251" s="147"/>
      <c r="T251" s="55"/>
      <c r="AT251" s="16" t="s">
        <v>128</v>
      </c>
      <c r="AU251" s="16" t="s">
        <v>138</v>
      </c>
    </row>
    <row r="252" spans="2:65" s="12" customFormat="1" ht="11.25">
      <c r="B252" s="148"/>
      <c r="D252" s="144" t="s">
        <v>130</v>
      </c>
      <c r="E252" s="149" t="s">
        <v>1</v>
      </c>
      <c r="F252" s="150" t="s">
        <v>327</v>
      </c>
      <c r="H252" s="149" t="s">
        <v>1</v>
      </c>
      <c r="I252" s="151"/>
      <c r="L252" s="148"/>
      <c r="M252" s="152"/>
      <c r="T252" s="153"/>
      <c r="AT252" s="149" t="s">
        <v>130</v>
      </c>
      <c r="AU252" s="149" t="s">
        <v>138</v>
      </c>
      <c r="AV252" s="12" t="s">
        <v>85</v>
      </c>
      <c r="AW252" s="12" t="s">
        <v>34</v>
      </c>
      <c r="AX252" s="12" t="s">
        <v>77</v>
      </c>
      <c r="AY252" s="149" t="s">
        <v>119</v>
      </c>
    </row>
    <row r="253" spans="2:65" s="13" customFormat="1" ht="11.25">
      <c r="B253" s="154"/>
      <c r="D253" s="144" t="s">
        <v>130</v>
      </c>
      <c r="E253" s="155" t="s">
        <v>1</v>
      </c>
      <c r="F253" s="156" t="s">
        <v>345</v>
      </c>
      <c r="H253" s="157">
        <v>2.5000000000000001E-2</v>
      </c>
      <c r="I253" s="158"/>
      <c r="L253" s="154"/>
      <c r="M253" s="159"/>
      <c r="T253" s="160"/>
      <c r="AT253" s="155" t="s">
        <v>130</v>
      </c>
      <c r="AU253" s="155" t="s">
        <v>138</v>
      </c>
      <c r="AV253" s="13" t="s">
        <v>87</v>
      </c>
      <c r="AW253" s="13" t="s">
        <v>34</v>
      </c>
      <c r="AX253" s="13" t="s">
        <v>85</v>
      </c>
      <c r="AY253" s="155" t="s">
        <v>119</v>
      </c>
    </row>
    <row r="254" spans="2:65" s="1" customFormat="1" ht="44.25" customHeight="1">
      <c r="B254" s="31"/>
      <c r="C254" s="131" t="s">
        <v>346</v>
      </c>
      <c r="D254" s="131" t="s">
        <v>121</v>
      </c>
      <c r="E254" s="132" t="s">
        <v>347</v>
      </c>
      <c r="F254" s="133" t="s">
        <v>348</v>
      </c>
      <c r="G254" s="134" t="s">
        <v>189</v>
      </c>
      <c r="H254" s="135">
        <v>0.4</v>
      </c>
      <c r="I254" s="136"/>
      <c r="J254" s="137">
        <f>ROUND(I254*H254,2)</f>
        <v>0</v>
      </c>
      <c r="K254" s="133" t="s">
        <v>125</v>
      </c>
      <c r="L254" s="31"/>
      <c r="M254" s="138" t="s">
        <v>1</v>
      </c>
      <c r="N254" s="139" t="s">
        <v>42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126</v>
      </c>
      <c r="AT254" s="142" t="s">
        <v>121</v>
      </c>
      <c r="AU254" s="142" t="s">
        <v>138</v>
      </c>
      <c r="AY254" s="16" t="s">
        <v>119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85</v>
      </c>
      <c r="BK254" s="143">
        <f>ROUND(I254*H254,2)</f>
        <v>0</v>
      </c>
      <c r="BL254" s="16" t="s">
        <v>126</v>
      </c>
      <c r="BM254" s="142" t="s">
        <v>349</v>
      </c>
    </row>
    <row r="255" spans="2:65" s="1" customFormat="1" ht="29.25">
      <c r="B255" s="31"/>
      <c r="D255" s="144" t="s">
        <v>128</v>
      </c>
      <c r="F255" s="145" t="s">
        <v>348</v>
      </c>
      <c r="I255" s="146"/>
      <c r="L255" s="31"/>
      <c r="M255" s="147"/>
      <c r="T255" s="55"/>
      <c r="AT255" s="16" t="s">
        <v>128</v>
      </c>
      <c r="AU255" s="16" t="s">
        <v>138</v>
      </c>
    </row>
    <row r="256" spans="2:65" s="12" customFormat="1" ht="11.25">
      <c r="B256" s="148"/>
      <c r="D256" s="144" t="s">
        <v>130</v>
      </c>
      <c r="E256" s="149" t="s">
        <v>1</v>
      </c>
      <c r="F256" s="150" t="s">
        <v>309</v>
      </c>
      <c r="H256" s="149" t="s">
        <v>1</v>
      </c>
      <c r="I256" s="151"/>
      <c r="L256" s="148"/>
      <c r="M256" s="152"/>
      <c r="T256" s="153"/>
      <c r="AT256" s="149" t="s">
        <v>130</v>
      </c>
      <c r="AU256" s="149" t="s">
        <v>138</v>
      </c>
      <c r="AV256" s="12" t="s">
        <v>85</v>
      </c>
      <c r="AW256" s="12" t="s">
        <v>34</v>
      </c>
      <c r="AX256" s="12" t="s">
        <v>77</v>
      </c>
      <c r="AY256" s="149" t="s">
        <v>119</v>
      </c>
    </row>
    <row r="257" spans="2:65" s="12" customFormat="1" ht="11.25">
      <c r="B257" s="148"/>
      <c r="D257" s="144" t="s">
        <v>130</v>
      </c>
      <c r="E257" s="149" t="s">
        <v>1</v>
      </c>
      <c r="F257" s="150" t="s">
        <v>310</v>
      </c>
      <c r="H257" s="149" t="s">
        <v>1</v>
      </c>
      <c r="I257" s="151"/>
      <c r="L257" s="148"/>
      <c r="M257" s="152"/>
      <c r="T257" s="153"/>
      <c r="AT257" s="149" t="s">
        <v>130</v>
      </c>
      <c r="AU257" s="149" t="s">
        <v>138</v>
      </c>
      <c r="AV257" s="12" t="s">
        <v>85</v>
      </c>
      <c r="AW257" s="12" t="s">
        <v>34</v>
      </c>
      <c r="AX257" s="12" t="s">
        <v>77</v>
      </c>
      <c r="AY257" s="149" t="s">
        <v>119</v>
      </c>
    </row>
    <row r="258" spans="2:65" s="12" customFormat="1" ht="22.5">
      <c r="B258" s="148"/>
      <c r="D258" s="144" t="s">
        <v>130</v>
      </c>
      <c r="E258" s="149" t="s">
        <v>1</v>
      </c>
      <c r="F258" s="150" t="s">
        <v>311</v>
      </c>
      <c r="H258" s="149" t="s">
        <v>1</v>
      </c>
      <c r="I258" s="151"/>
      <c r="L258" s="148"/>
      <c r="M258" s="152"/>
      <c r="T258" s="153"/>
      <c r="AT258" s="149" t="s">
        <v>130</v>
      </c>
      <c r="AU258" s="149" t="s">
        <v>138</v>
      </c>
      <c r="AV258" s="12" t="s">
        <v>85</v>
      </c>
      <c r="AW258" s="12" t="s">
        <v>34</v>
      </c>
      <c r="AX258" s="12" t="s">
        <v>77</v>
      </c>
      <c r="AY258" s="149" t="s">
        <v>119</v>
      </c>
    </row>
    <row r="259" spans="2:65" s="13" customFormat="1" ht="11.25">
      <c r="B259" s="154"/>
      <c r="D259" s="144" t="s">
        <v>130</v>
      </c>
      <c r="E259" s="155" t="s">
        <v>1</v>
      </c>
      <c r="F259" s="156" t="s">
        <v>350</v>
      </c>
      <c r="H259" s="157">
        <v>0.4</v>
      </c>
      <c r="I259" s="158"/>
      <c r="L259" s="154"/>
      <c r="M259" s="159"/>
      <c r="T259" s="160"/>
      <c r="AT259" s="155" t="s">
        <v>130</v>
      </c>
      <c r="AU259" s="155" t="s">
        <v>138</v>
      </c>
      <c r="AV259" s="13" t="s">
        <v>87</v>
      </c>
      <c r="AW259" s="13" t="s">
        <v>34</v>
      </c>
      <c r="AX259" s="13" t="s">
        <v>85</v>
      </c>
      <c r="AY259" s="155" t="s">
        <v>119</v>
      </c>
    </row>
    <row r="260" spans="2:65" s="1" customFormat="1" ht="24.2" customHeight="1">
      <c r="B260" s="31"/>
      <c r="C260" s="131" t="s">
        <v>351</v>
      </c>
      <c r="D260" s="131" t="s">
        <v>121</v>
      </c>
      <c r="E260" s="132" t="s">
        <v>352</v>
      </c>
      <c r="F260" s="133" t="s">
        <v>353</v>
      </c>
      <c r="G260" s="134" t="s">
        <v>354</v>
      </c>
      <c r="H260" s="135">
        <v>1</v>
      </c>
      <c r="I260" s="136"/>
      <c r="J260" s="137">
        <f>ROUND(I260*H260,2)</f>
        <v>0</v>
      </c>
      <c r="K260" s="133" t="s">
        <v>1</v>
      </c>
      <c r="L260" s="31"/>
      <c r="M260" s="138" t="s">
        <v>1</v>
      </c>
      <c r="N260" s="139" t="s">
        <v>42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126</v>
      </c>
      <c r="AT260" s="142" t="s">
        <v>121</v>
      </c>
      <c r="AU260" s="142" t="s">
        <v>138</v>
      </c>
      <c r="AY260" s="16" t="s">
        <v>119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6" t="s">
        <v>85</v>
      </c>
      <c r="BK260" s="143">
        <f>ROUND(I260*H260,2)</f>
        <v>0</v>
      </c>
      <c r="BL260" s="16" t="s">
        <v>126</v>
      </c>
      <c r="BM260" s="142" t="s">
        <v>355</v>
      </c>
    </row>
    <row r="261" spans="2:65" s="1" customFormat="1" ht="11.25">
      <c r="B261" s="31"/>
      <c r="D261" s="144" t="s">
        <v>128</v>
      </c>
      <c r="F261" s="145" t="s">
        <v>353</v>
      </c>
      <c r="I261" s="146"/>
      <c r="L261" s="31"/>
      <c r="M261" s="147"/>
      <c r="T261" s="55"/>
      <c r="AT261" s="16" t="s">
        <v>128</v>
      </c>
      <c r="AU261" s="16" t="s">
        <v>138</v>
      </c>
    </row>
    <row r="262" spans="2:65" s="1" customFormat="1" ht="29.25">
      <c r="B262" s="31"/>
      <c r="D262" s="144" t="s">
        <v>286</v>
      </c>
      <c r="F262" s="178" t="s">
        <v>356</v>
      </c>
      <c r="I262" s="146"/>
      <c r="L262" s="31"/>
      <c r="M262" s="147"/>
      <c r="T262" s="55"/>
      <c r="AT262" s="16" t="s">
        <v>286</v>
      </c>
      <c r="AU262" s="16" t="s">
        <v>138</v>
      </c>
    </row>
    <row r="263" spans="2:65" s="12" customFormat="1" ht="11.25">
      <c r="B263" s="148"/>
      <c r="D263" s="144" t="s">
        <v>130</v>
      </c>
      <c r="E263" s="149" t="s">
        <v>1</v>
      </c>
      <c r="F263" s="150" t="s">
        <v>357</v>
      </c>
      <c r="H263" s="149" t="s">
        <v>1</v>
      </c>
      <c r="I263" s="151"/>
      <c r="L263" s="148"/>
      <c r="M263" s="152"/>
      <c r="T263" s="153"/>
      <c r="AT263" s="149" t="s">
        <v>130</v>
      </c>
      <c r="AU263" s="149" t="s">
        <v>138</v>
      </c>
      <c r="AV263" s="12" t="s">
        <v>85</v>
      </c>
      <c r="AW263" s="12" t="s">
        <v>34</v>
      </c>
      <c r="AX263" s="12" t="s">
        <v>77</v>
      </c>
      <c r="AY263" s="149" t="s">
        <v>119</v>
      </c>
    </row>
    <row r="264" spans="2:65" s="12" customFormat="1" ht="11.25">
      <c r="B264" s="148"/>
      <c r="D264" s="144" t="s">
        <v>130</v>
      </c>
      <c r="E264" s="149" t="s">
        <v>1</v>
      </c>
      <c r="F264" s="150" t="s">
        <v>358</v>
      </c>
      <c r="H264" s="149" t="s">
        <v>1</v>
      </c>
      <c r="I264" s="151"/>
      <c r="L264" s="148"/>
      <c r="M264" s="152"/>
      <c r="T264" s="153"/>
      <c r="AT264" s="149" t="s">
        <v>130</v>
      </c>
      <c r="AU264" s="149" t="s">
        <v>138</v>
      </c>
      <c r="AV264" s="12" t="s">
        <v>85</v>
      </c>
      <c r="AW264" s="12" t="s">
        <v>34</v>
      </c>
      <c r="AX264" s="12" t="s">
        <v>77</v>
      </c>
      <c r="AY264" s="149" t="s">
        <v>119</v>
      </c>
    </row>
    <row r="265" spans="2:65" s="12" customFormat="1" ht="22.5">
      <c r="B265" s="148"/>
      <c r="D265" s="144" t="s">
        <v>130</v>
      </c>
      <c r="E265" s="149" t="s">
        <v>1</v>
      </c>
      <c r="F265" s="150" t="s">
        <v>359</v>
      </c>
      <c r="H265" s="149" t="s">
        <v>1</v>
      </c>
      <c r="I265" s="151"/>
      <c r="L265" s="148"/>
      <c r="M265" s="152"/>
      <c r="T265" s="153"/>
      <c r="AT265" s="149" t="s">
        <v>130</v>
      </c>
      <c r="AU265" s="149" t="s">
        <v>138</v>
      </c>
      <c r="AV265" s="12" t="s">
        <v>85</v>
      </c>
      <c r="AW265" s="12" t="s">
        <v>34</v>
      </c>
      <c r="AX265" s="12" t="s">
        <v>77</v>
      </c>
      <c r="AY265" s="149" t="s">
        <v>119</v>
      </c>
    </row>
    <row r="266" spans="2:65" s="13" customFormat="1" ht="11.25">
      <c r="B266" s="154"/>
      <c r="D266" s="144" t="s">
        <v>130</v>
      </c>
      <c r="E266" s="155" t="s">
        <v>1</v>
      </c>
      <c r="F266" s="156" t="s">
        <v>85</v>
      </c>
      <c r="H266" s="157">
        <v>1</v>
      </c>
      <c r="I266" s="158"/>
      <c r="L266" s="154"/>
      <c r="M266" s="159"/>
      <c r="T266" s="160"/>
      <c r="AT266" s="155" t="s">
        <v>130</v>
      </c>
      <c r="AU266" s="155" t="s">
        <v>138</v>
      </c>
      <c r="AV266" s="13" t="s">
        <v>87</v>
      </c>
      <c r="AW266" s="13" t="s">
        <v>34</v>
      </c>
      <c r="AX266" s="13" t="s">
        <v>85</v>
      </c>
      <c r="AY266" s="155" t="s">
        <v>119</v>
      </c>
    </row>
    <row r="267" spans="2:65" s="11" customFormat="1" ht="22.9" customHeight="1">
      <c r="B267" s="119"/>
      <c r="D267" s="120" t="s">
        <v>76</v>
      </c>
      <c r="E267" s="129" t="s">
        <v>360</v>
      </c>
      <c r="F267" s="129" t="s">
        <v>361</v>
      </c>
      <c r="I267" s="122"/>
      <c r="J267" s="130">
        <f>BK267</f>
        <v>0</v>
      </c>
      <c r="L267" s="119"/>
      <c r="M267" s="124"/>
      <c r="P267" s="125">
        <f>SUM(P268:P269)</f>
        <v>0</v>
      </c>
      <c r="R267" s="125">
        <f>SUM(R268:R269)</f>
        <v>0</v>
      </c>
      <c r="T267" s="126">
        <f>SUM(T268:T269)</f>
        <v>0</v>
      </c>
      <c r="AR267" s="120" t="s">
        <v>85</v>
      </c>
      <c r="AT267" s="127" t="s">
        <v>76</v>
      </c>
      <c r="AU267" s="127" t="s">
        <v>85</v>
      </c>
      <c r="AY267" s="120" t="s">
        <v>119</v>
      </c>
      <c r="BK267" s="128">
        <f>SUM(BK268:BK269)</f>
        <v>0</v>
      </c>
    </row>
    <row r="268" spans="2:65" s="1" customFormat="1" ht="16.5" customHeight="1">
      <c r="B268" s="31"/>
      <c r="C268" s="131" t="s">
        <v>362</v>
      </c>
      <c r="D268" s="131" t="s">
        <v>121</v>
      </c>
      <c r="E268" s="132" t="s">
        <v>363</v>
      </c>
      <c r="F268" s="133" t="s">
        <v>364</v>
      </c>
      <c r="G268" s="134" t="s">
        <v>189</v>
      </c>
      <c r="H268" s="135">
        <v>83.617000000000004</v>
      </c>
      <c r="I268" s="136"/>
      <c r="J268" s="137">
        <f>ROUND(I268*H268,2)</f>
        <v>0</v>
      </c>
      <c r="K268" s="133" t="s">
        <v>125</v>
      </c>
      <c r="L268" s="31"/>
      <c r="M268" s="138" t="s">
        <v>1</v>
      </c>
      <c r="N268" s="139" t="s">
        <v>42</v>
      </c>
      <c r="P268" s="140">
        <f>O268*H268</f>
        <v>0</v>
      </c>
      <c r="Q268" s="140">
        <v>0</v>
      </c>
      <c r="R268" s="140">
        <f>Q268*H268</f>
        <v>0</v>
      </c>
      <c r="S268" s="140">
        <v>0</v>
      </c>
      <c r="T268" s="141">
        <f>S268*H268</f>
        <v>0</v>
      </c>
      <c r="AR268" s="142" t="s">
        <v>126</v>
      </c>
      <c r="AT268" s="142" t="s">
        <v>121</v>
      </c>
      <c r="AU268" s="142" t="s">
        <v>87</v>
      </c>
      <c r="AY268" s="16" t="s">
        <v>119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85</v>
      </c>
      <c r="BK268" s="143">
        <f>ROUND(I268*H268,2)</f>
        <v>0</v>
      </c>
      <c r="BL268" s="16" t="s">
        <v>126</v>
      </c>
      <c r="BM268" s="142" t="s">
        <v>365</v>
      </c>
    </row>
    <row r="269" spans="2:65" s="1" customFormat="1" ht="11.25">
      <c r="B269" s="31"/>
      <c r="D269" s="144" t="s">
        <v>128</v>
      </c>
      <c r="F269" s="145" t="s">
        <v>366</v>
      </c>
      <c r="I269" s="146"/>
      <c r="L269" s="31"/>
      <c r="M269" s="179"/>
      <c r="N269" s="180"/>
      <c r="O269" s="180"/>
      <c r="P269" s="180"/>
      <c r="Q269" s="180"/>
      <c r="R269" s="180"/>
      <c r="S269" s="180"/>
      <c r="T269" s="181"/>
      <c r="AT269" s="16" t="s">
        <v>128</v>
      </c>
      <c r="AU269" s="16" t="s">
        <v>87</v>
      </c>
    </row>
    <row r="270" spans="2:65" s="1" customFormat="1" ht="6.95" customHeight="1">
      <c r="B270" s="43"/>
      <c r="C270" s="44"/>
      <c r="D270" s="44"/>
      <c r="E270" s="44"/>
      <c r="F270" s="44"/>
      <c r="G270" s="44"/>
      <c r="H270" s="44"/>
      <c r="I270" s="44"/>
      <c r="J270" s="44"/>
      <c r="K270" s="44"/>
      <c r="L270" s="31"/>
    </row>
  </sheetData>
  <sheetProtection algorithmName="SHA-512" hashValue="EQ/k1uwqKkUOBwy2X4rkILK4Yi+9JNsHHScHuRcyAw38Y0b45Vzbzz04U1DNs+IAEdWF86q0CJfxdWk+0eHmdg==" saltValue="7IqdjiWbLq1hvhSDgDQfSHeSyi8CifKkfMynmJv8Voc6hVaOcRvX4fPBMKg1oVdaCsqdTLWBCu2DPalFaFpkpg==" spinCount="100000" sheet="1" objects="1" scenarios="1" formatColumns="0" formatRows="0" autoFilter="0"/>
  <autoFilter ref="C120:K269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2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4.95" customHeight="1">
      <c r="B4" s="19"/>
      <c r="D4" s="20" t="s">
        <v>91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3" t="str">
        <f>'Rekapitulace stavby'!K6</f>
        <v>Okrouhlice - Demolice stavědla č.2</v>
      </c>
      <c r="F7" s="224"/>
      <c r="G7" s="224"/>
      <c r="H7" s="224"/>
      <c r="L7" s="19"/>
    </row>
    <row r="8" spans="2:46" s="1" customFormat="1" ht="12" customHeight="1">
      <c r="B8" s="31"/>
      <c r="D8" s="26" t="s">
        <v>92</v>
      </c>
      <c r="L8" s="31"/>
    </row>
    <row r="9" spans="2:46" s="1" customFormat="1" ht="16.5" customHeight="1">
      <c r="B9" s="31"/>
      <c r="E9" s="204" t="s">
        <v>367</v>
      </c>
      <c r="F9" s="225"/>
      <c r="G9" s="225"/>
      <c r="H9" s="225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23. 4. 2024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6" t="str">
        <f>'Rekapitulace stavby'!E14</f>
        <v>Vyplň údaj</v>
      </c>
      <c r="F18" s="188"/>
      <c r="G18" s="188"/>
      <c r="H18" s="188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28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35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28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193" t="s">
        <v>1</v>
      </c>
      <c r="F27" s="193"/>
      <c r="G27" s="193"/>
      <c r="H27" s="19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ROUND((SUM(BE121:BE151)),  2)</f>
        <v>0</v>
      </c>
      <c r="I33" s="91">
        <v>0.21</v>
      </c>
      <c r="J33" s="90">
        <f>ROUND(((SUM(BE121:BE151))*I33),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ROUND((SUM(BF121:BF151)),  2)</f>
        <v>0</v>
      </c>
      <c r="I34" s="91">
        <v>0.12</v>
      </c>
      <c r="J34" s="90">
        <f>ROUND(((SUM(BF121:BF151))*I34),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ROUND((SUM(BG121:BG151)),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ROUND((SUM(BH121:BH151)),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ROUND((SUM(BI121:BI151)),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3" t="str">
        <f>E7</f>
        <v>Okrouhlice - Demolice stavědla č.2</v>
      </c>
      <c r="F85" s="224"/>
      <c r="G85" s="224"/>
      <c r="H85" s="224"/>
      <c r="L85" s="31"/>
    </row>
    <row r="86" spans="2:47" s="1" customFormat="1" ht="12" customHeight="1">
      <c r="B86" s="31"/>
      <c r="C86" s="26" t="s">
        <v>92</v>
      </c>
      <c r="L86" s="31"/>
    </row>
    <row r="87" spans="2:47" s="1" customFormat="1" ht="16.5" customHeight="1">
      <c r="B87" s="31"/>
      <c r="E87" s="204" t="str">
        <f>E9</f>
        <v>02 - VRN</v>
      </c>
      <c r="F87" s="225"/>
      <c r="G87" s="225"/>
      <c r="H87" s="225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Okrouhlice</v>
      </c>
      <c r="I89" s="26" t="s">
        <v>22</v>
      </c>
      <c r="J89" s="51" t="str">
        <f>IF(J12="","",J12)</f>
        <v>23. 4. 2024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Správa železnic, státní organizace</v>
      </c>
      <c r="I91" s="26" t="s">
        <v>32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35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95</v>
      </c>
      <c r="D94" s="92"/>
      <c r="E94" s="92"/>
      <c r="F94" s="92"/>
      <c r="G94" s="92"/>
      <c r="H94" s="92"/>
      <c r="I94" s="92"/>
      <c r="J94" s="101" t="s">
        <v>96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97</v>
      </c>
      <c r="J96" s="65">
        <f>J121</f>
        <v>0</v>
      </c>
      <c r="L96" s="31"/>
      <c r="AU96" s="16" t="s">
        <v>98</v>
      </c>
    </row>
    <row r="97" spans="2:12" s="8" customFormat="1" ht="24.95" customHeight="1">
      <c r="B97" s="103"/>
      <c r="D97" s="104" t="s">
        <v>368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369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370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9" customFormat="1" ht="19.899999999999999" customHeight="1">
      <c r="B100" s="107"/>
      <c r="D100" s="108" t="s">
        <v>371</v>
      </c>
      <c r="E100" s="109"/>
      <c r="F100" s="109"/>
      <c r="G100" s="109"/>
      <c r="H100" s="109"/>
      <c r="I100" s="109"/>
      <c r="J100" s="110">
        <f>J140</f>
        <v>0</v>
      </c>
      <c r="L100" s="107"/>
    </row>
    <row r="101" spans="2:12" s="9" customFormat="1" ht="19.899999999999999" customHeight="1">
      <c r="B101" s="107"/>
      <c r="D101" s="108" t="s">
        <v>372</v>
      </c>
      <c r="E101" s="109"/>
      <c r="F101" s="109"/>
      <c r="G101" s="109"/>
      <c r="H101" s="109"/>
      <c r="I101" s="109"/>
      <c r="J101" s="110">
        <f>J147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104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23" t="str">
        <f>E7</f>
        <v>Okrouhlice - Demolice stavědla č.2</v>
      </c>
      <c r="F111" s="224"/>
      <c r="G111" s="224"/>
      <c r="H111" s="224"/>
      <c r="L111" s="31"/>
    </row>
    <row r="112" spans="2:12" s="1" customFormat="1" ht="12" customHeight="1">
      <c r="B112" s="31"/>
      <c r="C112" s="26" t="s">
        <v>92</v>
      </c>
      <c r="L112" s="31"/>
    </row>
    <row r="113" spans="2:65" s="1" customFormat="1" ht="16.5" customHeight="1">
      <c r="B113" s="31"/>
      <c r="E113" s="204" t="str">
        <f>E9</f>
        <v>02 - VRN</v>
      </c>
      <c r="F113" s="225"/>
      <c r="G113" s="225"/>
      <c r="H113" s="225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Okrouhlice</v>
      </c>
      <c r="I115" s="26" t="s">
        <v>22</v>
      </c>
      <c r="J115" s="51" t="str">
        <f>IF(J12="","",J12)</f>
        <v>23. 4. 2024</v>
      </c>
      <c r="L115" s="31"/>
    </row>
    <row r="116" spans="2:65" s="1" customFormat="1" ht="6.95" customHeight="1">
      <c r="B116" s="31"/>
      <c r="L116" s="31"/>
    </row>
    <row r="117" spans="2:65" s="1" customFormat="1" ht="15.2" customHeight="1">
      <c r="B117" s="31"/>
      <c r="C117" s="26" t="s">
        <v>24</v>
      </c>
      <c r="F117" s="24" t="str">
        <f>E15</f>
        <v>Správa železnic, státní organizace</v>
      </c>
      <c r="I117" s="26" t="s">
        <v>32</v>
      </c>
      <c r="J117" s="29" t="str">
        <f>E21</f>
        <v xml:space="preserve"> </v>
      </c>
      <c r="L117" s="31"/>
    </row>
    <row r="118" spans="2:65" s="1" customFormat="1" ht="15.2" customHeight="1">
      <c r="B118" s="31"/>
      <c r="C118" s="26" t="s">
        <v>30</v>
      </c>
      <c r="F118" s="24" t="str">
        <f>IF(E18="","",E18)</f>
        <v>Vyplň údaj</v>
      </c>
      <c r="I118" s="26" t="s">
        <v>35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105</v>
      </c>
      <c r="D120" s="113" t="s">
        <v>62</v>
      </c>
      <c r="E120" s="113" t="s">
        <v>58</v>
      </c>
      <c r="F120" s="113" t="s">
        <v>59</v>
      </c>
      <c r="G120" s="113" t="s">
        <v>106</v>
      </c>
      <c r="H120" s="113" t="s">
        <v>107</v>
      </c>
      <c r="I120" s="113" t="s">
        <v>108</v>
      </c>
      <c r="J120" s="113" t="s">
        <v>96</v>
      </c>
      <c r="K120" s="114" t="s">
        <v>109</v>
      </c>
      <c r="L120" s="111"/>
      <c r="M120" s="58" t="s">
        <v>1</v>
      </c>
      <c r="N120" s="59" t="s">
        <v>41</v>
      </c>
      <c r="O120" s="59" t="s">
        <v>110</v>
      </c>
      <c r="P120" s="59" t="s">
        <v>111</v>
      </c>
      <c r="Q120" s="59" t="s">
        <v>112</v>
      </c>
      <c r="R120" s="59" t="s">
        <v>113</v>
      </c>
      <c r="S120" s="59" t="s">
        <v>114</v>
      </c>
      <c r="T120" s="60" t="s">
        <v>115</v>
      </c>
    </row>
    <row r="121" spans="2:65" s="1" customFormat="1" ht="22.9" customHeight="1">
      <c r="B121" s="31"/>
      <c r="C121" s="63" t="s">
        <v>116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</v>
      </c>
      <c r="S121" s="52"/>
      <c r="T121" s="117">
        <f>T122</f>
        <v>0</v>
      </c>
      <c r="AT121" s="16" t="s">
        <v>76</v>
      </c>
      <c r="AU121" s="16" t="s">
        <v>98</v>
      </c>
      <c r="BK121" s="118">
        <f>BK122</f>
        <v>0</v>
      </c>
    </row>
    <row r="122" spans="2:65" s="11" customFormat="1" ht="25.9" customHeight="1">
      <c r="B122" s="119"/>
      <c r="D122" s="120" t="s">
        <v>76</v>
      </c>
      <c r="E122" s="121" t="s">
        <v>89</v>
      </c>
      <c r="F122" s="121" t="s">
        <v>373</v>
      </c>
      <c r="I122" s="122"/>
      <c r="J122" s="123">
        <f>BK122</f>
        <v>0</v>
      </c>
      <c r="L122" s="119"/>
      <c r="M122" s="124"/>
      <c r="P122" s="125">
        <f>P123+P127+P140+P147</f>
        <v>0</v>
      </c>
      <c r="R122" s="125">
        <f>R123+R127+R140+R147</f>
        <v>0</v>
      </c>
      <c r="T122" s="126">
        <f>T123+T127+T140+T147</f>
        <v>0</v>
      </c>
      <c r="AR122" s="120" t="s">
        <v>151</v>
      </c>
      <c r="AT122" s="127" t="s">
        <v>76</v>
      </c>
      <c r="AU122" s="127" t="s">
        <v>77</v>
      </c>
      <c r="AY122" s="120" t="s">
        <v>119</v>
      </c>
      <c r="BK122" s="128">
        <f>BK123+BK127+BK140+BK147</f>
        <v>0</v>
      </c>
    </row>
    <row r="123" spans="2:65" s="11" customFormat="1" ht="22.9" customHeight="1">
      <c r="B123" s="119"/>
      <c r="D123" s="120" t="s">
        <v>76</v>
      </c>
      <c r="E123" s="129" t="s">
        <v>374</v>
      </c>
      <c r="F123" s="129" t="s">
        <v>375</v>
      </c>
      <c r="I123" s="122"/>
      <c r="J123" s="130">
        <f>BK123</f>
        <v>0</v>
      </c>
      <c r="L123" s="119"/>
      <c r="M123" s="124"/>
      <c r="P123" s="125">
        <f>SUM(P124:P126)</f>
        <v>0</v>
      </c>
      <c r="R123" s="125">
        <f>SUM(R124:R126)</f>
        <v>0</v>
      </c>
      <c r="T123" s="126">
        <f>SUM(T124:T126)</f>
        <v>0</v>
      </c>
      <c r="AR123" s="120" t="s">
        <v>151</v>
      </c>
      <c r="AT123" s="127" t="s">
        <v>76</v>
      </c>
      <c r="AU123" s="127" t="s">
        <v>85</v>
      </c>
      <c r="AY123" s="120" t="s">
        <v>119</v>
      </c>
      <c r="BK123" s="128">
        <f>SUM(BK124:BK126)</f>
        <v>0</v>
      </c>
    </row>
    <row r="124" spans="2:65" s="1" customFormat="1" ht="16.5" customHeight="1">
      <c r="B124" s="31"/>
      <c r="C124" s="131" t="s">
        <v>85</v>
      </c>
      <c r="D124" s="131" t="s">
        <v>121</v>
      </c>
      <c r="E124" s="132" t="s">
        <v>376</v>
      </c>
      <c r="F124" s="133" t="s">
        <v>375</v>
      </c>
      <c r="G124" s="134" t="s">
        <v>377</v>
      </c>
      <c r="H124" s="135">
        <v>1</v>
      </c>
      <c r="I124" s="136"/>
      <c r="J124" s="137">
        <f>ROUND(I124*H124,2)</f>
        <v>0</v>
      </c>
      <c r="K124" s="133" t="s">
        <v>125</v>
      </c>
      <c r="L124" s="31"/>
      <c r="M124" s="138" t="s">
        <v>1</v>
      </c>
      <c r="N124" s="139" t="s">
        <v>42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378</v>
      </c>
      <c r="AT124" s="142" t="s">
        <v>121</v>
      </c>
      <c r="AU124" s="142" t="s">
        <v>87</v>
      </c>
      <c r="AY124" s="16" t="s">
        <v>119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85</v>
      </c>
      <c r="BK124" s="143">
        <f>ROUND(I124*H124,2)</f>
        <v>0</v>
      </c>
      <c r="BL124" s="16" t="s">
        <v>378</v>
      </c>
      <c r="BM124" s="142" t="s">
        <v>379</v>
      </c>
    </row>
    <row r="125" spans="2:65" s="1" customFormat="1" ht="11.25">
      <c r="B125" s="31"/>
      <c r="D125" s="144" t="s">
        <v>128</v>
      </c>
      <c r="F125" s="145" t="s">
        <v>375</v>
      </c>
      <c r="I125" s="146"/>
      <c r="L125" s="31"/>
      <c r="M125" s="147"/>
      <c r="T125" s="55"/>
      <c r="AT125" s="16" t="s">
        <v>128</v>
      </c>
      <c r="AU125" s="16" t="s">
        <v>87</v>
      </c>
    </row>
    <row r="126" spans="2:65" s="1" customFormat="1" ht="136.5">
      <c r="B126" s="31"/>
      <c r="D126" s="144" t="s">
        <v>286</v>
      </c>
      <c r="F126" s="178" t="s">
        <v>380</v>
      </c>
      <c r="I126" s="146"/>
      <c r="L126" s="31"/>
      <c r="M126" s="147"/>
      <c r="T126" s="55"/>
      <c r="AT126" s="16" t="s">
        <v>286</v>
      </c>
      <c r="AU126" s="16" t="s">
        <v>87</v>
      </c>
    </row>
    <row r="127" spans="2:65" s="11" customFormat="1" ht="22.9" customHeight="1">
      <c r="B127" s="119"/>
      <c r="D127" s="120" t="s">
        <v>76</v>
      </c>
      <c r="E127" s="129" t="s">
        <v>381</v>
      </c>
      <c r="F127" s="129" t="s">
        <v>382</v>
      </c>
      <c r="I127" s="122"/>
      <c r="J127" s="130">
        <f>BK127</f>
        <v>0</v>
      </c>
      <c r="L127" s="119"/>
      <c r="M127" s="124"/>
      <c r="P127" s="125">
        <f>SUM(P128:P139)</f>
        <v>0</v>
      </c>
      <c r="R127" s="125">
        <f>SUM(R128:R139)</f>
        <v>0</v>
      </c>
      <c r="T127" s="126">
        <f>SUM(T128:T139)</f>
        <v>0</v>
      </c>
      <c r="AR127" s="120" t="s">
        <v>151</v>
      </c>
      <c r="AT127" s="127" t="s">
        <v>76</v>
      </c>
      <c r="AU127" s="127" t="s">
        <v>85</v>
      </c>
      <c r="AY127" s="120" t="s">
        <v>119</v>
      </c>
      <c r="BK127" s="128">
        <f>SUM(BK128:BK139)</f>
        <v>0</v>
      </c>
    </row>
    <row r="128" spans="2:65" s="1" customFormat="1" ht="16.5" customHeight="1">
      <c r="B128" s="31"/>
      <c r="C128" s="131" t="s">
        <v>87</v>
      </c>
      <c r="D128" s="131" t="s">
        <v>121</v>
      </c>
      <c r="E128" s="132" t="s">
        <v>383</v>
      </c>
      <c r="F128" s="133" t="s">
        <v>384</v>
      </c>
      <c r="G128" s="134" t="s">
        <v>385</v>
      </c>
      <c r="H128" s="135">
        <v>5950</v>
      </c>
      <c r="I128" s="136"/>
      <c r="J128" s="137">
        <f>ROUND(I128*H128,2)</f>
        <v>0</v>
      </c>
      <c r="K128" s="133" t="s">
        <v>125</v>
      </c>
      <c r="L128" s="31"/>
      <c r="M128" s="138" t="s">
        <v>1</v>
      </c>
      <c r="N128" s="139" t="s">
        <v>42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378</v>
      </c>
      <c r="AT128" s="142" t="s">
        <v>121</v>
      </c>
      <c r="AU128" s="142" t="s">
        <v>87</v>
      </c>
      <c r="AY128" s="16" t="s">
        <v>119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85</v>
      </c>
      <c r="BK128" s="143">
        <f>ROUND(I128*H128,2)</f>
        <v>0</v>
      </c>
      <c r="BL128" s="16" t="s">
        <v>378</v>
      </c>
      <c r="BM128" s="142" t="s">
        <v>386</v>
      </c>
    </row>
    <row r="129" spans="2:65" s="1" customFormat="1" ht="11.25">
      <c r="B129" s="31"/>
      <c r="D129" s="144" t="s">
        <v>128</v>
      </c>
      <c r="F129" s="145" t="s">
        <v>384</v>
      </c>
      <c r="I129" s="146"/>
      <c r="L129" s="31"/>
      <c r="M129" s="147"/>
      <c r="T129" s="55"/>
      <c r="AT129" s="16" t="s">
        <v>128</v>
      </c>
      <c r="AU129" s="16" t="s">
        <v>87</v>
      </c>
    </row>
    <row r="130" spans="2:65" s="12" customFormat="1" ht="22.5">
      <c r="B130" s="148"/>
      <c r="D130" s="144" t="s">
        <v>130</v>
      </c>
      <c r="E130" s="149" t="s">
        <v>1</v>
      </c>
      <c r="F130" s="150" t="s">
        <v>387</v>
      </c>
      <c r="H130" s="149" t="s">
        <v>1</v>
      </c>
      <c r="I130" s="151"/>
      <c r="L130" s="148"/>
      <c r="M130" s="152"/>
      <c r="T130" s="153"/>
      <c r="AT130" s="149" t="s">
        <v>130</v>
      </c>
      <c r="AU130" s="149" t="s">
        <v>87</v>
      </c>
      <c r="AV130" s="12" t="s">
        <v>85</v>
      </c>
      <c r="AW130" s="12" t="s">
        <v>34</v>
      </c>
      <c r="AX130" s="12" t="s">
        <v>77</v>
      </c>
      <c r="AY130" s="149" t="s">
        <v>119</v>
      </c>
    </row>
    <row r="131" spans="2:65" s="13" customFormat="1" ht="11.25">
      <c r="B131" s="154"/>
      <c r="D131" s="144" t="s">
        <v>130</v>
      </c>
      <c r="E131" s="155" t="s">
        <v>1</v>
      </c>
      <c r="F131" s="156" t="s">
        <v>388</v>
      </c>
      <c r="H131" s="157">
        <v>5950</v>
      </c>
      <c r="I131" s="158"/>
      <c r="L131" s="154"/>
      <c r="M131" s="159"/>
      <c r="T131" s="160"/>
      <c r="AT131" s="155" t="s">
        <v>130</v>
      </c>
      <c r="AU131" s="155" t="s">
        <v>87</v>
      </c>
      <c r="AV131" s="13" t="s">
        <v>87</v>
      </c>
      <c r="AW131" s="13" t="s">
        <v>34</v>
      </c>
      <c r="AX131" s="13" t="s">
        <v>85</v>
      </c>
      <c r="AY131" s="155" t="s">
        <v>119</v>
      </c>
    </row>
    <row r="132" spans="2:65" s="1" customFormat="1" ht="16.5" customHeight="1">
      <c r="B132" s="31"/>
      <c r="C132" s="131" t="s">
        <v>138</v>
      </c>
      <c r="D132" s="131" t="s">
        <v>121</v>
      </c>
      <c r="E132" s="132" t="s">
        <v>389</v>
      </c>
      <c r="F132" s="133" t="s">
        <v>390</v>
      </c>
      <c r="G132" s="134" t="s">
        <v>377</v>
      </c>
      <c r="H132" s="135">
        <v>1</v>
      </c>
      <c r="I132" s="136"/>
      <c r="J132" s="137">
        <f>ROUND(I132*H132,2)</f>
        <v>0</v>
      </c>
      <c r="K132" s="133" t="s">
        <v>125</v>
      </c>
      <c r="L132" s="31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378</v>
      </c>
      <c r="AT132" s="142" t="s">
        <v>121</v>
      </c>
      <c r="AU132" s="142" t="s">
        <v>87</v>
      </c>
      <c r="AY132" s="16" t="s">
        <v>119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85</v>
      </c>
      <c r="BK132" s="143">
        <f>ROUND(I132*H132,2)</f>
        <v>0</v>
      </c>
      <c r="BL132" s="16" t="s">
        <v>378</v>
      </c>
      <c r="BM132" s="142" t="s">
        <v>391</v>
      </c>
    </row>
    <row r="133" spans="2:65" s="1" customFormat="1" ht="11.25">
      <c r="B133" s="31"/>
      <c r="D133" s="144" t="s">
        <v>128</v>
      </c>
      <c r="F133" s="145" t="s">
        <v>390</v>
      </c>
      <c r="I133" s="146"/>
      <c r="L133" s="31"/>
      <c r="M133" s="147"/>
      <c r="T133" s="55"/>
      <c r="AT133" s="16" t="s">
        <v>128</v>
      </c>
      <c r="AU133" s="16" t="s">
        <v>87</v>
      </c>
    </row>
    <row r="134" spans="2:65" s="12" customFormat="1" ht="11.25">
      <c r="B134" s="148"/>
      <c r="D134" s="144" t="s">
        <v>130</v>
      </c>
      <c r="E134" s="149" t="s">
        <v>1</v>
      </c>
      <c r="F134" s="150" t="s">
        <v>392</v>
      </c>
      <c r="H134" s="149" t="s">
        <v>1</v>
      </c>
      <c r="I134" s="151"/>
      <c r="L134" s="148"/>
      <c r="M134" s="152"/>
      <c r="T134" s="153"/>
      <c r="AT134" s="149" t="s">
        <v>130</v>
      </c>
      <c r="AU134" s="149" t="s">
        <v>87</v>
      </c>
      <c r="AV134" s="12" t="s">
        <v>85</v>
      </c>
      <c r="AW134" s="12" t="s">
        <v>34</v>
      </c>
      <c r="AX134" s="12" t="s">
        <v>77</v>
      </c>
      <c r="AY134" s="149" t="s">
        <v>119</v>
      </c>
    </row>
    <row r="135" spans="2:65" s="13" customFormat="1" ht="11.25">
      <c r="B135" s="154"/>
      <c r="D135" s="144" t="s">
        <v>130</v>
      </c>
      <c r="E135" s="155" t="s">
        <v>1</v>
      </c>
      <c r="F135" s="156" t="s">
        <v>85</v>
      </c>
      <c r="H135" s="157">
        <v>1</v>
      </c>
      <c r="I135" s="158"/>
      <c r="L135" s="154"/>
      <c r="M135" s="159"/>
      <c r="T135" s="160"/>
      <c r="AT135" s="155" t="s">
        <v>130</v>
      </c>
      <c r="AU135" s="155" t="s">
        <v>87</v>
      </c>
      <c r="AV135" s="13" t="s">
        <v>87</v>
      </c>
      <c r="AW135" s="13" t="s">
        <v>34</v>
      </c>
      <c r="AX135" s="13" t="s">
        <v>85</v>
      </c>
      <c r="AY135" s="155" t="s">
        <v>119</v>
      </c>
    </row>
    <row r="136" spans="2:65" s="1" customFormat="1" ht="16.5" customHeight="1">
      <c r="B136" s="31"/>
      <c r="C136" s="131" t="s">
        <v>126</v>
      </c>
      <c r="D136" s="131" t="s">
        <v>121</v>
      </c>
      <c r="E136" s="132" t="s">
        <v>393</v>
      </c>
      <c r="F136" s="133" t="s">
        <v>394</v>
      </c>
      <c r="G136" s="134" t="s">
        <v>377</v>
      </c>
      <c r="H136" s="135">
        <v>1</v>
      </c>
      <c r="I136" s="136"/>
      <c r="J136" s="137">
        <f>ROUND(I136*H136,2)</f>
        <v>0</v>
      </c>
      <c r="K136" s="133" t="s">
        <v>125</v>
      </c>
      <c r="L136" s="31"/>
      <c r="M136" s="138" t="s">
        <v>1</v>
      </c>
      <c r="N136" s="139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378</v>
      </c>
      <c r="AT136" s="142" t="s">
        <v>121</v>
      </c>
      <c r="AU136" s="142" t="s">
        <v>87</v>
      </c>
      <c r="AY136" s="16" t="s">
        <v>119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85</v>
      </c>
      <c r="BK136" s="143">
        <f>ROUND(I136*H136,2)</f>
        <v>0</v>
      </c>
      <c r="BL136" s="16" t="s">
        <v>378</v>
      </c>
      <c r="BM136" s="142" t="s">
        <v>395</v>
      </c>
    </row>
    <row r="137" spans="2:65" s="1" customFormat="1" ht="11.25">
      <c r="B137" s="31"/>
      <c r="D137" s="144" t="s">
        <v>128</v>
      </c>
      <c r="F137" s="145" t="s">
        <v>394</v>
      </c>
      <c r="I137" s="146"/>
      <c r="L137" s="31"/>
      <c r="M137" s="147"/>
      <c r="T137" s="55"/>
      <c r="AT137" s="16" t="s">
        <v>128</v>
      </c>
      <c r="AU137" s="16" t="s">
        <v>87</v>
      </c>
    </row>
    <row r="138" spans="2:65" s="12" customFormat="1" ht="11.25">
      <c r="B138" s="148"/>
      <c r="D138" s="144" t="s">
        <v>130</v>
      </c>
      <c r="E138" s="149" t="s">
        <v>1</v>
      </c>
      <c r="F138" s="150" t="s">
        <v>396</v>
      </c>
      <c r="H138" s="149" t="s">
        <v>1</v>
      </c>
      <c r="I138" s="151"/>
      <c r="L138" s="148"/>
      <c r="M138" s="152"/>
      <c r="T138" s="153"/>
      <c r="AT138" s="149" t="s">
        <v>130</v>
      </c>
      <c r="AU138" s="149" t="s">
        <v>87</v>
      </c>
      <c r="AV138" s="12" t="s">
        <v>85</v>
      </c>
      <c r="AW138" s="12" t="s">
        <v>34</v>
      </c>
      <c r="AX138" s="12" t="s">
        <v>77</v>
      </c>
      <c r="AY138" s="149" t="s">
        <v>119</v>
      </c>
    </row>
    <row r="139" spans="2:65" s="13" customFormat="1" ht="11.25">
      <c r="B139" s="154"/>
      <c r="D139" s="144" t="s">
        <v>130</v>
      </c>
      <c r="E139" s="155" t="s">
        <v>1</v>
      </c>
      <c r="F139" s="156" t="s">
        <v>85</v>
      </c>
      <c r="H139" s="157">
        <v>1</v>
      </c>
      <c r="I139" s="158"/>
      <c r="L139" s="154"/>
      <c r="M139" s="159"/>
      <c r="T139" s="160"/>
      <c r="AT139" s="155" t="s">
        <v>130</v>
      </c>
      <c r="AU139" s="155" t="s">
        <v>87</v>
      </c>
      <c r="AV139" s="13" t="s">
        <v>87</v>
      </c>
      <c r="AW139" s="13" t="s">
        <v>34</v>
      </c>
      <c r="AX139" s="13" t="s">
        <v>85</v>
      </c>
      <c r="AY139" s="155" t="s">
        <v>119</v>
      </c>
    </row>
    <row r="140" spans="2:65" s="11" customFormat="1" ht="22.9" customHeight="1">
      <c r="B140" s="119"/>
      <c r="D140" s="120" t="s">
        <v>76</v>
      </c>
      <c r="E140" s="129" t="s">
        <v>397</v>
      </c>
      <c r="F140" s="129" t="s">
        <v>398</v>
      </c>
      <c r="I140" s="122"/>
      <c r="J140" s="130">
        <f>BK140</f>
        <v>0</v>
      </c>
      <c r="L140" s="119"/>
      <c r="M140" s="124"/>
      <c r="P140" s="125">
        <f>SUM(P141:P146)</f>
        <v>0</v>
      </c>
      <c r="R140" s="125">
        <f>SUM(R141:R146)</f>
        <v>0</v>
      </c>
      <c r="T140" s="126">
        <f>SUM(T141:T146)</f>
        <v>0</v>
      </c>
      <c r="AR140" s="120" t="s">
        <v>151</v>
      </c>
      <c r="AT140" s="127" t="s">
        <v>76</v>
      </c>
      <c r="AU140" s="127" t="s">
        <v>85</v>
      </c>
      <c r="AY140" s="120" t="s">
        <v>119</v>
      </c>
      <c r="BK140" s="128">
        <f>SUM(BK141:BK146)</f>
        <v>0</v>
      </c>
    </row>
    <row r="141" spans="2:65" s="1" customFormat="1" ht="16.5" customHeight="1">
      <c r="B141" s="31"/>
      <c r="C141" s="131" t="s">
        <v>151</v>
      </c>
      <c r="D141" s="131" t="s">
        <v>121</v>
      </c>
      <c r="E141" s="132" t="s">
        <v>399</v>
      </c>
      <c r="F141" s="133" t="s">
        <v>400</v>
      </c>
      <c r="G141" s="134" t="s">
        <v>377</v>
      </c>
      <c r="H141" s="135">
        <v>1</v>
      </c>
      <c r="I141" s="136"/>
      <c r="J141" s="137">
        <f>ROUND(I141*H141,2)</f>
        <v>0</v>
      </c>
      <c r="K141" s="133" t="s">
        <v>125</v>
      </c>
      <c r="L141" s="31"/>
      <c r="M141" s="138" t="s">
        <v>1</v>
      </c>
      <c r="N141" s="139" t="s">
        <v>42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378</v>
      </c>
      <c r="AT141" s="142" t="s">
        <v>121</v>
      </c>
      <c r="AU141" s="142" t="s">
        <v>87</v>
      </c>
      <c r="AY141" s="16" t="s">
        <v>119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85</v>
      </c>
      <c r="BK141" s="143">
        <f>ROUND(I141*H141,2)</f>
        <v>0</v>
      </c>
      <c r="BL141" s="16" t="s">
        <v>378</v>
      </c>
      <c r="BM141" s="142" t="s">
        <v>401</v>
      </c>
    </row>
    <row r="142" spans="2:65" s="1" customFormat="1" ht="11.25">
      <c r="B142" s="31"/>
      <c r="D142" s="144" t="s">
        <v>128</v>
      </c>
      <c r="F142" s="145" t="s">
        <v>400</v>
      </c>
      <c r="I142" s="146"/>
      <c r="L142" s="31"/>
      <c r="M142" s="147"/>
      <c r="T142" s="55"/>
      <c r="AT142" s="16" t="s">
        <v>128</v>
      </c>
      <c r="AU142" s="16" t="s">
        <v>87</v>
      </c>
    </row>
    <row r="143" spans="2:65" s="1" customFormat="1" ht="29.25">
      <c r="B143" s="31"/>
      <c r="D143" s="144" t="s">
        <v>286</v>
      </c>
      <c r="F143" s="178" t="s">
        <v>402</v>
      </c>
      <c r="I143" s="146"/>
      <c r="L143" s="31"/>
      <c r="M143" s="147"/>
      <c r="T143" s="55"/>
      <c r="AT143" s="16" t="s">
        <v>286</v>
      </c>
      <c r="AU143" s="16" t="s">
        <v>87</v>
      </c>
    </row>
    <row r="144" spans="2:65" s="12" customFormat="1" ht="22.5">
      <c r="B144" s="148"/>
      <c r="D144" s="144" t="s">
        <v>130</v>
      </c>
      <c r="E144" s="149" t="s">
        <v>1</v>
      </c>
      <c r="F144" s="150" t="s">
        <v>403</v>
      </c>
      <c r="H144" s="149" t="s">
        <v>1</v>
      </c>
      <c r="I144" s="151"/>
      <c r="L144" s="148"/>
      <c r="M144" s="152"/>
      <c r="T144" s="153"/>
      <c r="AT144" s="149" t="s">
        <v>130</v>
      </c>
      <c r="AU144" s="149" t="s">
        <v>87</v>
      </c>
      <c r="AV144" s="12" t="s">
        <v>85</v>
      </c>
      <c r="AW144" s="12" t="s">
        <v>34</v>
      </c>
      <c r="AX144" s="12" t="s">
        <v>77</v>
      </c>
      <c r="AY144" s="149" t="s">
        <v>119</v>
      </c>
    </row>
    <row r="145" spans="2:65" s="12" customFormat="1" ht="22.5">
      <c r="B145" s="148"/>
      <c r="D145" s="144" t="s">
        <v>130</v>
      </c>
      <c r="E145" s="149" t="s">
        <v>1</v>
      </c>
      <c r="F145" s="150" t="s">
        <v>404</v>
      </c>
      <c r="H145" s="149" t="s">
        <v>1</v>
      </c>
      <c r="I145" s="151"/>
      <c r="L145" s="148"/>
      <c r="M145" s="152"/>
      <c r="T145" s="153"/>
      <c r="AT145" s="149" t="s">
        <v>130</v>
      </c>
      <c r="AU145" s="149" t="s">
        <v>87</v>
      </c>
      <c r="AV145" s="12" t="s">
        <v>85</v>
      </c>
      <c r="AW145" s="12" t="s">
        <v>34</v>
      </c>
      <c r="AX145" s="12" t="s">
        <v>77</v>
      </c>
      <c r="AY145" s="149" t="s">
        <v>119</v>
      </c>
    </row>
    <row r="146" spans="2:65" s="13" customFormat="1" ht="11.25">
      <c r="B146" s="154"/>
      <c r="D146" s="144" t="s">
        <v>130</v>
      </c>
      <c r="E146" s="155" t="s">
        <v>1</v>
      </c>
      <c r="F146" s="156" t="s">
        <v>85</v>
      </c>
      <c r="H146" s="157">
        <v>1</v>
      </c>
      <c r="I146" s="158"/>
      <c r="L146" s="154"/>
      <c r="M146" s="159"/>
      <c r="T146" s="160"/>
      <c r="AT146" s="155" t="s">
        <v>130</v>
      </c>
      <c r="AU146" s="155" t="s">
        <v>87</v>
      </c>
      <c r="AV146" s="13" t="s">
        <v>87</v>
      </c>
      <c r="AW146" s="13" t="s">
        <v>34</v>
      </c>
      <c r="AX146" s="13" t="s">
        <v>85</v>
      </c>
      <c r="AY146" s="155" t="s">
        <v>119</v>
      </c>
    </row>
    <row r="147" spans="2:65" s="11" customFormat="1" ht="22.9" customHeight="1">
      <c r="B147" s="119"/>
      <c r="D147" s="120" t="s">
        <v>76</v>
      </c>
      <c r="E147" s="129" t="s">
        <v>405</v>
      </c>
      <c r="F147" s="129" t="s">
        <v>406</v>
      </c>
      <c r="I147" s="122"/>
      <c r="J147" s="130">
        <f>BK147</f>
        <v>0</v>
      </c>
      <c r="L147" s="119"/>
      <c r="M147" s="124"/>
      <c r="P147" s="125">
        <f>SUM(P148:P151)</f>
        <v>0</v>
      </c>
      <c r="R147" s="125">
        <f>SUM(R148:R151)</f>
        <v>0</v>
      </c>
      <c r="T147" s="126">
        <f>SUM(T148:T151)</f>
        <v>0</v>
      </c>
      <c r="AR147" s="120" t="s">
        <v>151</v>
      </c>
      <c r="AT147" s="127" t="s">
        <v>76</v>
      </c>
      <c r="AU147" s="127" t="s">
        <v>85</v>
      </c>
      <c r="AY147" s="120" t="s">
        <v>119</v>
      </c>
      <c r="BK147" s="128">
        <f>SUM(BK148:BK151)</f>
        <v>0</v>
      </c>
    </row>
    <row r="148" spans="2:65" s="1" customFormat="1" ht="16.5" customHeight="1">
      <c r="B148" s="31"/>
      <c r="C148" s="131" t="s">
        <v>157</v>
      </c>
      <c r="D148" s="131" t="s">
        <v>121</v>
      </c>
      <c r="E148" s="132" t="s">
        <v>407</v>
      </c>
      <c r="F148" s="133" t="s">
        <v>408</v>
      </c>
      <c r="G148" s="134" t="s">
        <v>377</v>
      </c>
      <c r="H148" s="135">
        <v>1</v>
      </c>
      <c r="I148" s="136"/>
      <c r="J148" s="137">
        <f>ROUND(I148*H148,2)</f>
        <v>0</v>
      </c>
      <c r="K148" s="133" t="s">
        <v>125</v>
      </c>
      <c r="L148" s="31"/>
      <c r="M148" s="138" t="s">
        <v>1</v>
      </c>
      <c r="N148" s="139" t="s">
        <v>42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378</v>
      </c>
      <c r="AT148" s="142" t="s">
        <v>121</v>
      </c>
      <c r="AU148" s="142" t="s">
        <v>87</v>
      </c>
      <c r="AY148" s="16" t="s">
        <v>119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85</v>
      </c>
      <c r="BK148" s="143">
        <f>ROUND(I148*H148,2)</f>
        <v>0</v>
      </c>
      <c r="BL148" s="16" t="s">
        <v>378</v>
      </c>
      <c r="BM148" s="142" t="s">
        <v>409</v>
      </c>
    </row>
    <row r="149" spans="2:65" s="1" customFormat="1" ht="11.25">
      <c r="B149" s="31"/>
      <c r="D149" s="144" t="s">
        <v>128</v>
      </c>
      <c r="F149" s="145" t="s">
        <v>408</v>
      </c>
      <c r="I149" s="146"/>
      <c r="L149" s="31"/>
      <c r="M149" s="147"/>
      <c r="T149" s="55"/>
      <c r="AT149" s="16" t="s">
        <v>128</v>
      </c>
      <c r="AU149" s="16" t="s">
        <v>87</v>
      </c>
    </row>
    <row r="150" spans="2:65" s="12" customFormat="1" ht="22.5">
      <c r="B150" s="148"/>
      <c r="D150" s="144" t="s">
        <v>130</v>
      </c>
      <c r="E150" s="149" t="s">
        <v>1</v>
      </c>
      <c r="F150" s="150" t="s">
        <v>410</v>
      </c>
      <c r="H150" s="149" t="s">
        <v>1</v>
      </c>
      <c r="I150" s="151"/>
      <c r="L150" s="148"/>
      <c r="M150" s="152"/>
      <c r="T150" s="153"/>
      <c r="AT150" s="149" t="s">
        <v>130</v>
      </c>
      <c r="AU150" s="149" t="s">
        <v>87</v>
      </c>
      <c r="AV150" s="12" t="s">
        <v>85</v>
      </c>
      <c r="AW150" s="12" t="s">
        <v>34</v>
      </c>
      <c r="AX150" s="12" t="s">
        <v>77</v>
      </c>
      <c r="AY150" s="149" t="s">
        <v>119</v>
      </c>
    </row>
    <row r="151" spans="2:65" s="13" customFormat="1" ht="11.25">
      <c r="B151" s="154"/>
      <c r="D151" s="144" t="s">
        <v>130</v>
      </c>
      <c r="E151" s="155" t="s">
        <v>1</v>
      </c>
      <c r="F151" s="156" t="s">
        <v>85</v>
      </c>
      <c r="H151" s="157">
        <v>1</v>
      </c>
      <c r="I151" s="158"/>
      <c r="L151" s="154"/>
      <c r="M151" s="182"/>
      <c r="N151" s="183"/>
      <c r="O151" s="183"/>
      <c r="P151" s="183"/>
      <c r="Q151" s="183"/>
      <c r="R151" s="183"/>
      <c r="S151" s="183"/>
      <c r="T151" s="184"/>
      <c r="AT151" s="155" t="s">
        <v>130</v>
      </c>
      <c r="AU151" s="155" t="s">
        <v>87</v>
      </c>
      <c r="AV151" s="13" t="s">
        <v>87</v>
      </c>
      <c r="AW151" s="13" t="s">
        <v>34</v>
      </c>
      <c r="AX151" s="13" t="s">
        <v>85</v>
      </c>
      <c r="AY151" s="155" t="s">
        <v>119</v>
      </c>
    </row>
    <row r="152" spans="2:65" s="1" customFormat="1" ht="6.95" customHeight="1"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31"/>
    </row>
  </sheetData>
  <sheetProtection algorithmName="SHA-512" hashValue="qOaYUtw4b1PpwIYvab59iotAVZYf3WLcJ7eddox0KvfIlHsG4JtNdYe2DGiBjIvRx/SSvZTAvTnaaIQ76ZJBYw==" saltValue="O3rFB1mporpecDl0lwP6abqcHeJ4XpftXCphI1MnPZjgqa4luyMp743koKanJrYzr9TaerTvSS215zu3FPpqQQ==" spinCount="100000" sheet="1" objects="1" scenarios="1" formatColumns="0" formatRows="0" autoFilter="0"/>
  <autoFilter ref="C120:K151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demolice</vt:lpstr>
      <vt:lpstr>02 - VRN</vt:lpstr>
      <vt:lpstr>'01 - demolice'!Názvy_tisku</vt:lpstr>
      <vt:lpstr>'02 - VRN'!Názvy_tisku</vt:lpstr>
      <vt:lpstr>'Rekapitulace stavby'!Názvy_tisku</vt:lpstr>
      <vt:lpstr>'01 - demolice'!Oblast_tisku</vt:lpstr>
      <vt:lpstr>'02 -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2024-04-29T06:59:48Z</dcterms:created>
  <dcterms:modified xsi:type="dcterms:W3CDTF">2024-04-29T07:01:20Z</dcterms:modified>
</cp:coreProperties>
</file>